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activeTab="4"/>
  </bookViews>
  <sheets>
    <sheet name="Task 1" sheetId="1" r:id="rId1"/>
    <sheet name="Task 4 &amp; 6" sheetId="2" r:id="rId2"/>
    <sheet name="Task 5 &amp; 7" sheetId="3" r:id="rId3"/>
    <sheet name="Seasonal Milestones" sheetId="6" r:id="rId4"/>
    <sheet name="other information" sheetId="4" r:id="rId5"/>
  </sheets>
  <calcPr calcId="1456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2" l="1"/>
  <c r="D32" i="2"/>
  <c r="E32" i="2"/>
  <c r="F32" i="2"/>
  <c r="F31" i="2"/>
  <c r="F30" i="2"/>
  <c r="F29" i="2"/>
  <c r="F28" i="2"/>
  <c r="F27" i="2"/>
  <c r="F26" i="2"/>
  <c r="F25" i="2"/>
  <c r="F24" i="2"/>
  <c r="F23" i="2"/>
  <c r="F22" i="2"/>
  <c r="F21" i="2"/>
  <c r="F20" i="2"/>
  <c r="F19" i="2"/>
  <c r="F18" i="2"/>
  <c r="E16" i="2"/>
  <c r="F16" i="2"/>
  <c r="F15" i="2"/>
  <c r="F14" i="2"/>
  <c r="F13" i="2"/>
  <c r="F12" i="2"/>
  <c r="F10" i="2"/>
  <c r="C23" i="1"/>
  <c r="C25" i="1"/>
  <c r="C26" i="1"/>
  <c r="C27" i="1"/>
  <c r="C28" i="1"/>
  <c r="C29" i="1"/>
  <c r="C32" i="1"/>
  <c r="C33" i="1"/>
  <c r="C43" i="1"/>
  <c r="C45" i="1"/>
  <c r="F30" i="3"/>
  <c r="F28" i="3"/>
  <c r="F18" i="3"/>
  <c r="F17" i="3"/>
  <c r="F14" i="3"/>
  <c r="F13" i="3"/>
  <c r="F12" i="3"/>
  <c r="F8" i="3"/>
  <c r="D30" i="3"/>
  <c r="D14" i="3"/>
  <c r="E14" i="3"/>
  <c r="E17" i="3"/>
  <c r="E18" i="3"/>
  <c r="E28" i="3"/>
  <c r="E30" i="3"/>
  <c r="D17" i="3"/>
  <c r="D18" i="3"/>
  <c r="D28" i="3"/>
  <c r="C30" i="3"/>
  <c r="E13" i="3"/>
  <c r="C14" i="3"/>
  <c r="D13" i="3"/>
  <c r="D12" i="3"/>
  <c r="E8" i="3"/>
  <c r="D8" i="3"/>
  <c r="E31" i="2"/>
  <c r="E30" i="2"/>
  <c r="E29" i="2"/>
  <c r="E28" i="2"/>
  <c r="E27" i="2"/>
  <c r="E26" i="2"/>
  <c r="E25" i="2"/>
  <c r="E24" i="2"/>
  <c r="E23" i="2"/>
  <c r="E22" i="2"/>
  <c r="E21" i="2"/>
  <c r="E20" i="2"/>
  <c r="E19" i="2"/>
  <c r="E18" i="2"/>
  <c r="E14" i="2"/>
  <c r="E13" i="2"/>
  <c r="E12" i="2"/>
  <c r="E10" i="2"/>
  <c r="I28" i="6"/>
  <c r="I27" i="6"/>
  <c r="I26" i="6"/>
  <c r="I25" i="6"/>
  <c r="I24" i="6"/>
  <c r="I23" i="6"/>
  <c r="I22" i="6"/>
  <c r="I21" i="6"/>
  <c r="I20" i="6"/>
  <c r="I19" i="6"/>
  <c r="I18" i="6"/>
  <c r="I17" i="6"/>
  <c r="I16" i="6"/>
  <c r="I15" i="6"/>
  <c r="I14" i="6"/>
  <c r="I13" i="6"/>
  <c r="I12" i="6"/>
  <c r="G28" i="6"/>
  <c r="G27" i="6"/>
  <c r="G26" i="6"/>
  <c r="G25" i="6"/>
  <c r="G24" i="6"/>
  <c r="G23" i="6"/>
  <c r="G22" i="6"/>
  <c r="G21" i="6"/>
  <c r="G20" i="6"/>
  <c r="G19" i="6"/>
  <c r="G18" i="6"/>
  <c r="G17" i="6"/>
  <c r="G16" i="6"/>
  <c r="G15" i="6"/>
  <c r="G14" i="6"/>
  <c r="G13" i="6"/>
  <c r="G12" i="6"/>
  <c r="F27" i="6"/>
  <c r="F26" i="6"/>
  <c r="F25" i="6"/>
  <c r="F24" i="6"/>
  <c r="F23" i="6"/>
  <c r="F22" i="6"/>
  <c r="F21" i="6"/>
  <c r="F20" i="6"/>
  <c r="F19" i="6"/>
  <c r="F18" i="6"/>
  <c r="F17" i="6"/>
  <c r="F16" i="6"/>
  <c r="F15" i="6"/>
  <c r="F14" i="6"/>
  <c r="F13" i="6"/>
  <c r="F12" i="6"/>
  <c r="D8" i="6"/>
  <c r="D28" i="6"/>
  <c r="D27" i="6"/>
  <c r="D26" i="6"/>
  <c r="D25" i="6"/>
  <c r="D24" i="6"/>
  <c r="D23" i="6"/>
  <c r="D22" i="6"/>
  <c r="D21" i="6"/>
  <c r="D20" i="6"/>
  <c r="D19" i="6"/>
  <c r="D18" i="6"/>
  <c r="D17" i="6"/>
  <c r="D16" i="6"/>
  <c r="D15" i="6"/>
  <c r="D14" i="6"/>
  <c r="D13" i="6"/>
  <c r="D12" i="6"/>
  <c r="F5" i="3"/>
  <c r="D30" i="2"/>
  <c r="D20" i="2"/>
  <c r="D19" i="2"/>
  <c r="D15" i="2"/>
  <c r="C15" i="2"/>
  <c r="D14" i="2"/>
  <c r="D13" i="2"/>
  <c r="D12" i="2"/>
  <c r="D10" i="2"/>
  <c r="C30" i="2"/>
  <c r="C14" i="2"/>
  <c r="C13" i="2"/>
  <c r="C10" i="2"/>
  <c r="C12" i="2"/>
  <c r="C20" i="2"/>
  <c r="C19" i="2"/>
  <c r="C16" i="2"/>
  <c r="C32" i="2"/>
  <c r="B26" i="6"/>
  <c r="B14" i="6"/>
  <c r="B18" i="6"/>
  <c r="B22" i="6"/>
  <c r="B28" i="6"/>
</calcChain>
</file>

<file path=xl/comments1.xml><?xml version="1.0" encoding="utf-8"?>
<comments xmlns="http://schemas.openxmlformats.org/spreadsheetml/2006/main">
  <authors>
    <author>Dimond, Michelle</author>
  </authors>
  <commentList>
    <comment ref="D8" authorId="0">
      <text>
        <r>
          <rPr>
            <b/>
            <sz val="9"/>
            <color indexed="81"/>
            <rFont val="Tahoma"/>
            <family val="2"/>
          </rPr>
          <t xml:space="preserve">Figures to be provided by your teacher
</t>
        </r>
      </text>
    </comment>
  </commentList>
</comments>
</file>

<file path=xl/sharedStrings.xml><?xml version="1.0" encoding="utf-8"?>
<sst xmlns="http://schemas.openxmlformats.org/spreadsheetml/2006/main" count="285" uniqueCount="131">
  <si>
    <t>TASK 1</t>
  </si>
  <si>
    <t xml:space="preserve">Background Data for Original Budget </t>
  </si>
  <si>
    <t xml:space="preserve">1. Name of Business:-  </t>
  </si>
  <si>
    <t>2. What are you selling? (single product only)</t>
  </si>
  <si>
    <t>3. Selling Price per Unit: $</t>
  </si>
  <si>
    <t>4. Purchase Price per Unit: $</t>
  </si>
  <si>
    <t>5. Budgeted Sales Activity in Units :</t>
  </si>
  <si>
    <t xml:space="preserve">6. Number of Units to be Purchased: </t>
  </si>
  <si>
    <t xml:space="preserve">7. Number of Sales Employees: </t>
  </si>
  <si>
    <t>8. Number of Administration Employees:</t>
  </si>
  <si>
    <t>Task 5</t>
  </si>
  <si>
    <t>Task 7</t>
  </si>
  <si>
    <t xml:space="preserve">Budgeted Income Statement for </t>
  </si>
  <si>
    <t xml:space="preserve">Sales Activity Level: </t>
  </si>
  <si>
    <t>Units</t>
  </si>
  <si>
    <t>TASK SIX</t>
  </si>
  <si>
    <t>TASK FOUR</t>
  </si>
  <si>
    <r>
      <t xml:space="preserve"> </t>
    </r>
    <r>
      <rPr>
        <b/>
        <sz val="14"/>
        <color theme="1"/>
        <rFont val="Calibri"/>
        <family val="2"/>
      </rPr>
      <t xml:space="preserve">Performance Report </t>
    </r>
  </si>
  <si>
    <t>(4A)</t>
  </si>
  <si>
    <t>(4B)</t>
  </si>
  <si>
    <t>Fixed / Variable</t>
  </si>
  <si>
    <t>BUDGET</t>
  </si>
  <si>
    <t>ACTUAL</t>
  </si>
  <si>
    <t>Variance</t>
  </si>
  <si>
    <t>Var. %</t>
  </si>
  <si>
    <t>Fav / 
Unfav</t>
  </si>
  <si>
    <t>$</t>
  </si>
  <si>
    <t>Sales</t>
  </si>
  <si>
    <t>-</t>
  </si>
  <si>
    <t>Cost of Goods Sold:</t>
  </si>
  <si>
    <t>Opening Stock</t>
  </si>
  <si>
    <t>Purchases</t>
  </si>
  <si>
    <t>Closing Stock</t>
  </si>
  <si>
    <t>Cost of Goods Sold</t>
  </si>
  <si>
    <t>Gross Profit</t>
  </si>
  <si>
    <t>Operating Expenses</t>
  </si>
  <si>
    <t>Sales Salaries</t>
  </si>
  <si>
    <t>Sales Commissions</t>
  </si>
  <si>
    <t>Advertising</t>
  </si>
  <si>
    <t xml:space="preserve">Other Marketing </t>
  </si>
  <si>
    <t>Rent of Premises</t>
  </si>
  <si>
    <t>Admin. Wages</t>
  </si>
  <si>
    <t>Depn. Office Equip.</t>
  </si>
  <si>
    <t>Other Admin.</t>
  </si>
  <si>
    <t>Utilities</t>
  </si>
  <si>
    <t xml:space="preserve">Insurance </t>
  </si>
  <si>
    <t>Interest</t>
  </si>
  <si>
    <t>Leases</t>
  </si>
  <si>
    <t>Bad Debts</t>
  </si>
  <si>
    <t>Other Financial</t>
  </si>
  <si>
    <t>Net Profit</t>
  </si>
  <si>
    <t>TASK 4 Question 5: Explanation / Justifications for Estimate of Sale Price and Cost - 3 required</t>
  </si>
  <si>
    <t>TASK 4 Question 6: List 3 sources of information you used</t>
  </si>
  <si>
    <t>ORIGINAL BUDGET</t>
  </si>
  <si>
    <t>FLEXIBLE BUDGET</t>
  </si>
  <si>
    <t>REVISED BUDGET</t>
  </si>
  <si>
    <t>ACTIVITY LEVEL</t>
  </si>
  <si>
    <t xml:space="preserve">Bad Debts </t>
  </si>
  <si>
    <t>Task 7 ANSWERS</t>
  </si>
  <si>
    <t>Which Stage did you have?</t>
  </si>
  <si>
    <t>A B or C</t>
  </si>
  <si>
    <t xml:space="preserve">3. Identify the key changes you made to your original budget due to the changes given to you by the trainer. </t>
  </si>
  <si>
    <t>Your answer should be minimum of 20 words but no longer than 50 words</t>
  </si>
  <si>
    <t>Budget Milstones by Seasonal Trends</t>
  </si>
  <si>
    <t>Blue Ridge General Store</t>
  </si>
  <si>
    <t>Monthly Sales of Slushies</t>
  </si>
  <si>
    <t xml:space="preserve">Selling Price 20X1 </t>
  </si>
  <si>
    <t>Selling Price 20X2 $</t>
  </si>
  <si>
    <t>Budgeted Annual Sales volume 20X2</t>
  </si>
  <si>
    <t>Month</t>
  </si>
  <si>
    <t>Sales Volume 20X1</t>
  </si>
  <si>
    <t>Sales $ 20X1</t>
  </si>
  <si>
    <t>Season</t>
  </si>
  <si>
    <t>Percentage of Total $ Sales 20X1</t>
  </si>
  <si>
    <t>Budgeted Sales Volume 20X2</t>
  </si>
  <si>
    <t>Budgeted $ Sales Target 20X2</t>
  </si>
  <si>
    <t>Jan</t>
  </si>
  <si>
    <t>Summer</t>
  </si>
  <si>
    <t>Feb</t>
  </si>
  <si>
    <t>March</t>
  </si>
  <si>
    <t>Autumn</t>
  </si>
  <si>
    <t>April</t>
  </si>
  <si>
    <t>May</t>
  </si>
  <si>
    <t>June</t>
  </si>
  <si>
    <t>Winter</t>
  </si>
  <si>
    <t>July</t>
  </si>
  <si>
    <t>Aug</t>
  </si>
  <si>
    <t>Sept</t>
  </si>
  <si>
    <t>Spring</t>
  </si>
  <si>
    <t>Oct</t>
  </si>
  <si>
    <t>Nov</t>
  </si>
  <si>
    <t>Dec</t>
  </si>
  <si>
    <t>Total</t>
  </si>
  <si>
    <t>OTHER INFORMATION</t>
  </si>
  <si>
    <t>Sales employees are paid</t>
  </si>
  <si>
    <t>each pa</t>
  </si>
  <si>
    <t xml:space="preserve">Sales commissions are to be budgeted at </t>
  </si>
  <si>
    <t>of sales value</t>
  </si>
  <si>
    <t xml:space="preserve">Advertising costs are to be budgeted at </t>
  </si>
  <si>
    <t xml:space="preserve">Administration employees are paid </t>
  </si>
  <si>
    <t>Bad debts are to be budgeted at</t>
  </si>
  <si>
    <t>Charge and Sanitise</t>
  </si>
  <si>
    <t>Mobile phone charger/sanitiser</t>
  </si>
  <si>
    <t>Variable</t>
  </si>
  <si>
    <t>Fixed</t>
  </si>
  <si>
    <t>Unfavourable</t>
  </si>
  <si>
    <t>Scenario A</t>
  </si>
  <si>
    <r>
      <t xml:space="preserve">Your business has just won a major order from a customer. This will increase your sales volume by 40%. The selling price for the </t>
    </r>
    <r>
      <rPr>
        <u/>
        <sz val="12"/>
        <color theme="1"/>
        <rFont val="Calibri"/>
        <family val="2"/>
      </rPr>
      <t>new order</t>
    </r>
    <r>
      <rPr>
        <sz val="12"/>
        <color theme="1"/>
        <rFont val="Calibri"/>
        <family val="2"/>
      </rPr>
      <t xml:space="preserve"> sales will be 20% lower than normal sales in your Original Budget. You will need to make changes to your Original Budget to reflect this new situation, including (but not limited to) sales, staffing levels, purchases and stock.</t>
    </r>
  </si>
  <si>
    <t xml:space="preserve">Per Unit Price </t>
  </si>
  <si>
    <t>Per Unit Price</t>
  </si>
  <si>
    <t>The sale price is just kept very reasonable considering the costs incurred on the product.</t>
  </si>
  <si>
    <t>Per unit cost price was $ 15.27 including GST and if we add further cost it would be round about to $ 30</t>
  </si>
  <si>
    <t>The sale price was determined by accounting  the sales commission and estimated bad debts .</t>
  </si>
  <si>
    <t>Market survey of sales comission</t>
  </si>
  <si>
    <t>Trends for booking of bad debts in market</t>
  </si>
  <si>
    <t>Exchange rate Information from the currency exchange</t>
  </si>
  <si>
    <t>Net Profit/(loss)</t>
  </si>
  <si>
    <t>At this stage the business is at loss of 234,648 because of reduction in  sales price while the purchase price remains constant. Moreover the fixed expenses are also constant and as a result company is in loss.</t>
  </si>
  <si>
    <t>The main changes are as follows</t>
  </si>
  <si>
    <t>Sales price reduced by 20%</t>
  </si>
  <si>
    <t>The commission and bad debts reduced as a percentage of sales</t>
  </si>
  <si>
    <t>The closing stock was 1,000</t>
  </si>
  <si>
    <t>Assumptions</t>
  </si>
  <si>
    <t>Sales are budgeted at 10000 units</t>
  </si>
  <si>
    <t>Fixed costs are assumed as posted</t>
  </si>
  <si>
    <t>Variable costs i.e sales commission, bad debts and advertising costs are based on the level of sales activity volume</t>
  </si>
  <si>
    <t>Sales price per unit is assumed to be $ 39.95</t>
  </si>
  <si>
    <t>Puchase quantity is assumed to be 5,000</t>
  </si>
  <si>
    <t>Purchase price per unit is assumed to be $ 15.27</t>
  </si>
  <si>
    <t>There are 2 employees 1 sale and 1 admin employee</t>
  </si>
  <si>
    <t>Favourable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</si>
</sst>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quot;$&quot;#,##0;[Red]\-&quot;$&quot;#,##0"/>
    <numFmt numFmtId="165" formatCode="&quot;$&quot;#,##0.00;[Red]\-&quot;$&quot;#,##0.00"/>
    <numFmt numFmtId="166" formatCode="#,##0;\(#,##0\)"/>
    <numFmt numFmtId="167" formatCode="&quot;$&quot;#,##0.00"/>
  </numFmts>
  <fonts count="37" x14ac:knownFonts="1">
    <font>
      <sz val="11"/>
      <color theme="1"/>
      <name val="Calibri"/>
      <family val="2"/>
      <scheme val="minor"/>
    </font>
    <font>
      <b/>
      <sz val="11"/>
      <color theme="1"/>
      <name val="Calibri"/>
      <family val="2"/>
      <scheme val="minor"/>
    </font>
    <font>
      <b/>
      <sz val="12"/>
      <color theme="1"/>
      <name val="Calibri"/>
      <family val="2"/>
    </font>
    <font>
      <sz val="12"/>
      <color theme="1"/>
      <name val="Calibri"/>
      <family val="2"/>
    </font>
    <font>
      <i/>
      <sz val="12"/>
      <color theme="1"/>
      <name val="Calibri"/>
      <family val="2"/>
    </font>
    <font>
      <b/>
      <i/>
      <sz val="12"/>
      <color theme="1"/>
      <name val="Calibri"/>
      <family val="2"/>
    </font>
    <font>
      <b/>
      <sz val="9"/>
      <color indexed="81"/>
      <name val="Tahoma"/>
      <family val="2"/>
    </font>
    <font>
      <b/>
      <sz val="14"/>
      <color theme="1"/>
      <name val="Calibri"/>
      <family val="2"/>
    </font>
    <font>
      <b/>
      <sz val="16"/>
      <color theme="1"/>
      <name val="Calibri"/>
      <family val="2"/>
    </font>
    <font>
      <b/>
      <sz val="20"/>
      <color theme="1"/>
      <name val="Calibri"/>
      <family val="2"/>
    </font>
    <font>
      <i/>
      <sz val="11"/>
      <color theme="1"/>
      <name val="Calibri"/>
      <family val="2"/>
      <scheme val="minor"/>
    </font>
    <font>
      <b/>
      <i/>
      <sz val="12"/>
      <color rgb="FF7030A0"/>
      <name val="Calibri"/>
      <family val="2"/>
    </font>
    <font>
      <i/>
      <sz val="12"/>
      <color rgb="FF7030A0"/>
      <name val="Calibri"/>
      <family val="2"/>
    </font>
    <font>
      <i/>
      <sz val="11"/>
      <color rgb="FF7030A0"/>
      <name val="Calibri"/>
      <family val="2"/>
      <scheme val="minor"/>
    </font>
    <font>
      <sz val="14"/>
      <color theme="1"/>
      <name val="Calibri"/>
      <family val="2"/>
    </font>
    <font>
      <sz val="16"/>
      <color theme="1"/>
      <name val="Calibri"/>
      <family val="2"/>
      <scheme val="minor"/>
    </font>
    <font>
      <sz val="16"/>
      <color theme="1"/>
      <name val="Calibri"/>
      <family val="2"/>
    </font>
    <font>
      <b/>
      <sz val="14"/>
      <color theme="1"/>
      <name val="Calibri"/>
      <family val="2"/>
      <scheme val="minor"/>
    </font>
    <font>
      <b/>
      <sz val="18"/>
      <color theme="1"/>
      <name val="Calibri"/>
      <family val="2"/>
      <scheme val="minor"/>
    </font>
    <font>
      <sz val="18"/>
      <color theme="1"/>
      <name val="Calibri"/>
      <family val="2"/>
      <scheme val="minor"/>
    </font>
    <font>
      <b/>
      <sz val="18"/>
      <color rgb="FFFF0000"/>
      <name val="Calibri"/>
      <family val="2"/>
      <scheme val="minor"/>
    </font>
    <font>
      <b/>
      <u/>
      <sz val="12"/>
      <color rgb="FF0070C0"/>
      <name val="Calibri"/>
      <family val="2"/>
    </font>
    <font>
      <sz val="12"/>
      <color rgb="FF0070C0"/>
      <name val="Calibri"/>
      <family val="2"/>
    </font>
    <font>
      <sz val="11"/>
      <color rgb="FF0070C0"/>
      <name val="Calibri"/>
      <family val="2"/>
      <scheme val="minor"/>
    </font>
    <font>
      <sz val="12"/>
      <color theme="1"/>
      <name val="Calibri"/>
      <family val="2"/>
      <scheme val="minor"/>
    </font>
    <font>
      <b/>
      <sz val="12"/>
      <color theme="1"/>
      <name val="Calibri"/>
      <family val="2"/>
      <scheme val="minor"/>
    </font>
    <font>
      <b/>
      <sz val="12"/>
      <color rgb="FF00B0F0"/>
      <name val="Calibri"/>
      <family val="2"/>
    </font>
    <font>
      <b/>
      <sz val="22"/>
      <color theme="1"/>
      <name val="Calibri"/>
      <family val="2"/>
      <scheme val="minor"/>
    </font>
    <font>
      <u/>
      <sz val="11"/>
      <color theme="10"/>
      <name val="Calibri"/>
      <family val="2"/>
      <scheme val="minor"/>
    </font>
    <font>
      <u/>
      <sz val="11"/>
      <color theme="11"/>
      <name val="Calibri"/>
      <family val="2"/>
      <scheme val="minor"/>
    </font>
    <font>
      <b/>
      <u/>
      <sz val="12"/>
      <color theme="1"/>
      <name val="Calibri"/>
      <family val="2"/>
    </font>
    <font>
      <u/>
      <sz val="12"/>
      <color theme="1"/>
      <name val="Calibri"/>
      <family val="2"/>
    </font>
    <font>
      <sz val="11"/>
      <color theme="1"/>
      <name val="Calibri"/>
      <family val="2"/>
      <scheme val="minor"/>
    </font>
    <font>
      <sz val="12"/>
      <color theme="1" tint="0.14999847407452621"/>
      <name val="Calibri"/>
      <family val="2"/>
    </font>
    <font>
      <b/>
      <sz val="12"/>
      <color theme="1" tint="0.14999847407452621"/>
      <name val="Calibri"/>
      <family val="2"/>
    </font>
    <font>
      <i/>
      <sz val="12"/>
      <color theme="1" tint="0.14999847407452621"/>
      <name val="Calibri"/>
      <family val="2"/>
    </font>
    <font>
      <b/>
      <i/>
      <sz val="12"/>
      <color theme="1" tint="0.14999847407452621"/>
      <name val="Calibri"/>
      <family val="2"/>
    </font>
  </fonts>
  <fills count="11">
    <fill>
      <patternFill patternType="none"/>
    </fill>
    <fill>
      <patternFill patternType="gray125"/>
    </fill>
    <fill>
      <patternFill patternType="solid">
        <fgColor rgb="FFC0C0C0"/>
        <bgColor indexed="64"/>
      </patternFill>
    </fill>
    <fill>
      <patternFill patternType="solid">
        <fgColor rgb="FFCCCC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CCFF"/>
        <bgColor indexed="64"/>
      </patternFill>
    </fill>
    <fill>
      <patternFill patternType="solid">
        <fgColor rgb="FFFF7C80"/>
        <bgColor indexed="64"/>
      </patternFill>
    </fill>
    <fill>
      <patternFill patternType="solid">
        <fgColor theme="0" tint="-0.24994659260841701"/>
        <bgColor indexed="64"/>
      </patternFill>
    </fill>
  </fills>
  <borders count="2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medium">
        <color theme="9"/>
      </left>
      <right/>
      <top style="medium">
        <color theme="9"/>
      </top>
      <bottom style="medium">
        <color auto="1"/>
      </bottom>
      <diagonal/>
    </border>
    <border>
      <left/>
      <right style="medium">
        <color theme="9"/>
      </right>
      <top style="medium">
        <color theme="9"/>
      </top>
      <bottom style="medium">
        <color auto="1"/>
      </bottom>
      <diagonal/>
    </border>
    <border>
      <left style="medium">
        <color theme="9"/>
      </left>
      <right style="medium">
        <color auto="1"/>
      </right>
      <top style="medium">
        <color auto="1"/>
      </top>
      <bottom style="medium">
        <color auto="1"/>
      </bottom>
      <diagonal/>
    </border>
    <border>
      <left/>
      <right style="medium">
        <color theme="9"/>
      </right>
      <top style="medium">
        <color auto="1"/>
      </top>
      <bottom style="medium">
        <color auto="1"/>
      </bottom>
      <diagonal/>
    </border>
    <border>
      <left style="medium">
        <color theme="9"/>
      </left>
      <right style="medium">
        <color auto="1"/>
      </right>
      <top style="medium">
        <color auto="1"/>
      </top>
      <bottom style="thin">
        <color auto="1"/>
      </bottom>
      <diagonal/>
    </border>
    <border>
      <left/>
      <right style="medium">
        <color theme="9"/>
      </right>
      <top style="medium">
        <color auto="1"/>
      </top>
      <bottom style="thin">
        <color auto="1"/>
      </bottom>
      <diagonal/>
    </border>
    <border>
      <left style="medium">
        <color theme="9"/>
      </left>
      <right style="medium">
        <color auto="1"/>
      </right>
      <top/>
      <bottom/>
      <diagonal/>
    </border>
    <border>
      <left/>
      <right style="medium">
        <color theme="9"/>
      </right>
      <top/>
      <bottom/>
      <diagonal/>
    </border>
    <border>
      <left style="medium">
        <color theme="9"/>
      </left>
      <right style="medium">
        <color auto="1"/>
      </right>
      <top/>
      <bottom style="medium">
        <color auto="1"/>
      </bottom>
      <diagonal/>
    </border>
    <border>
      <left/>
      <right style="medium">
        <color theme="9"/>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4">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41" fontId="32" fillId="0" borderId="0" applyFont="0" applyFill="0" applyBorder="0" applyAlignment="0" applyProtection="0"/>
  </cellStyleXfs>
  <cellXfs count="142">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0" fillId="0" borderId="0" xfId="0" applyAlignment="1">
      <alignment horizontal="center"/>
    </xf>
    <xf numFmtId="0" fontId="3"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166" fontId="2" fillId="7" borderId="2"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4" xfId="0" applyFont="1" applyFill="1" applyBorder="1" applyAlignment="1">
      <alignment vertical="center" wrapText="1"/>
    </xf>
    <xf numFmtId="0" fontId="0" fillId="0" borderId="27" xfId="0" applyBorder="1"/>
    <xf numFmtId="0" fontId="10" fillId="0" borderId="0" xfId="0" applyFont="1"/>
    <xf numFmtId="0" fontId="11"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left" vertical="center" indent="1"/>
    </xf>
    <xf numFmtId="0" fontId="13" fillId="0" borderId="0" xfId="0" applyFont="1"/>
    <xf numFmtId="0" fontId="8" fillId="0" borderId="0" xfId="0" applyFont="1" applyAlignment="1">
      <alignment vertical="center"/>
    </xf>
    <xf numFmtId="0" fontId="15" fillId="0" borderId="0" xfId="0" applyFont="1"/>
    <xf numFmtId="0" fontId="16" fillId="0" borderId="0" xfId="0" applyFont="1" applyAlignment="1">
      <alignment vertical="center"/>
    </xf>
    <xf numFmtId="0" fontId="19" fillId="0" borderId="0" xfId="0" applyFont="1"/>
    <xf numFmtId="166" fontId="2" fillId="9" borderId="2"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9" borderId="4" xfId="0" applyFont="1" applyFill="1" applyBorder="1" applyAlignment="1">
      <alignment vertical="center" wrapText="1"/>
    </xf>
    <xf numFmtId="0" fontId="17" fillId="8" borderId="0" xfId="0" applyFont="1" applyFill="1" applyAlignment="1">
      <alignment horizontal="center"/>
    </xf>
    <xf numFmtId="166" fontId="2" fillId="8" borderId="2"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3" fillId="8" borderId="4" xfId="0" applyFont="1" applyFill="1" applyBorder="1" applyAlignment="1">
      <alignment vertical="center" wrapText="1"/>
    </xf>
    <xf numFmtId="0" fontId="18" fillId="6" borderId="0" xfId="0" applyFont="1" applyFill="1"/>
    <xf numFmtId="0" fontId="19" fillId="6" borderId="0" xfId="0" applyFont="1" applyFill="1"/>
    <xf numFmtId="0" fontId="0" fillId="6" borderId="0" xfId="0" applyFill="1"/>
    <xf numFmtId="0" fontId="21" fillId="0" borderId="0" xfId="0" applyFont="1" applyAlignment="1">
      <alignment vertical="center"/>
    </xf>
    <xf numFmtId="0" fontId="22" fillId="0" borderId="0" xfId="0" applyFont="1" applyAlignment="1">
      <alignment vertical="center"/>
    </xf>
    <xf numFmtId="0" fontId="3" fillId="0" borderId="8" xfId="0" applyFont="1" applyBorder="1" applyAlignment="1">
      <alignment horizontal="center" vertical="center" wrapText="1"/>
    </xf>
    <xf numFmtId="0" fontId="23" fillId="0" borderId="0" xfId="0" applyFont="1"/>
    <xf numFmtId="0" fontId="18" fillId="0" borderId="0" xfId="0" applyFont="1"/>
    <xf numFmtId="0" fontId="24" fillId="0" borderId="0" xfId="0" applyFont="1"/>
    <xf numFmtId="0" fontId="25" fillId="0" borderId="22" xfId="0" applyFont="1" applyBorder="1" applyAlignment="1">
      <alignment horizontal="center"/>
    </xf>
    <xf numFmtId="0" fontId="24" fillId="0" borderId="22" xfId="0" applyFont="1" applyBorder="1"/>
    <xf numFmtId="0" fontId="24" fillId="0" borderId="22" xfId="0" applyFont="1" applyBorder="1" applyAlignment="1">
      <alignment horizontal="center"/>
    </xf>
    <xf numFmtId="0" fontId="3" fillId="0" borderId="0" xfId="0" applyFont="1" applyFill="1" applyBorder="1" applyAlignment="1">
      <alignment vertical="center"/>
    </xf>
    <xf numFmtId="0" fontId="26" fillId="0" borderId="0" xfId="0" applyFont="1" applyFill="1" applyBorder="1" applyAlignment="1">
      <alignment vertical="center"/>
    </xf>
    <xf numFmtId="0" fontId="2" fillId="0" borderId="0" xfId="0" applyFont="1" applyFill="1" applyBorder="1" applyAlignment="1">
      <alignment horizontal="left" vertical="center"/>
    </xf>
    <xf numFmtId="0" fontId="10" fillId="6" borderId="0" xfId="0" applyFont="1" applyFill="1"/>
    <xf numFmtId="0" fontId="25" fillId="0" borderId="0" xfId="0" applyFont="1"/>
    <xf numFmtId="0" fontId="24" fillId="0" borderId="0" xfId="0" applyFont="1" applyAlignment="1">
      <alignment wrapText="1"/>
    </xf>
    <xf numFmtId="0" fontId="27" fillId="0" borderId="0" xfId="0" applyFont="1"/>
    <xf numFmtId="167" fontId="24" fillId="0" borderId="0" xfId="0" applyNumberFormat="1" applyFont="1"/>
    <xf numFmtId="3" fontId="24" fillId="0" borderId="0" xfId="0" applyNumberFormat="1" applyFont="1"/>
    <xf numFmtId="43" fontId="24" fillId="0" borderId="22" xfId="0" applyNumberFormat="1" applyFont="1" applyBorder="1"/>
    <xf numFmtId="10" fontId="24" fillId="0" borderId="22" xfId="0" applyNumberFormat="1" applyFont="1" applyBorder="1"/>
    <xf numFmtId="3" fontId="24" fillId="0" borderId="22" xfId="0" applyNumberFormat="1" applyFont="1" applyBorder="1"/>
    <xf numFmtId="4" fontId="24" fillId="0" borderId="22" xfId="0" applyNumberFormat="1" applyFont="1" applyBorder="1"/>
    <xf numFmtId="0" fontId="24" fillId="4" borderId="22" xfId="0" applyFont="1" applyFill="1" applyBorder="1" applyAlignment="1">
      <alignment horizontal="center"/>
    </xf>
    <xf numFmtId="3" fontId="24" fillId="4" borderId="22" xfId="0" applyNumberFormat="1" applyFont="1" applyFill="1" applyBorder="1"/>
    <xf numFmtId="0" fontId="24" fillId="4" borderId="22" xfId="0" applyFont="1" applyFill="1" applyBorder="1"/>
    <xf numFmtId="10" fontId="24" fillId="4" borderId="22" xfId="0" applyNumberFormat="1" applyFont="1" applyFill="1" applyBorder="1"/>
    <xf numFmtId="3" fontId="25" fillId="0" borderId="22" xfId="0" applyNumberFormat="1" applyFont="1" applyBorder="1"/>
    <xf numFmtId="43" fontId="25" fillId="0" borderId="22" xfId="0" applyNumberFormat="1" applyFont="1" applyBorder="1"/>
    <xf numFmtId="10" fontId="25" fillId="0" borderId="22" xfId="0" applyNumberFormat="1" applyFont="1" applyBorder="1"/>
    <xf numFmtId="4" fontId="25" fillId="0" borderId="22" xfId="0" applyNumberFormat="1" applyFont="1" applyBorder="1"/>
    <xf numFmtId="0" fontId="3" fillId="0" borderId="3" xfId="0" applyFont="1" applyBorder="1" applyAlignment="1">
      <alignment vertical="center" wrapText="1"/>
    </xf>
    <xf numFmtId="3" fontId="15" fillId="0" borderId="0" xfId="0" applyNumberFormat="1" applyFont="1"/>
    <xf numFmtId="3" fontId="3" fillId="8" borderId="4" xfId="0" applyNumberFormat="1" applyFont="1" applyFill="1" applyBorder="1" applyAlignment="1">
      <alignment vertical="center" wrapText="1"/>
    </xf>
    <xf numFmtId="164" fontId="3" fillId="8" borderId="4" xfId="0" applyNumberFormat="1" applyFont="1" applyFill="1" applyBorder="1" applyAlignment="1">
      <alignment vertical="center" wrapText="1"/>
    </xf>
    <xf numFmtId="164" fontId="3" fillId="9" borderId="4" xfId="0" applyNumberFormat="1" applyFont="1" applyFill="1" applyBorder="1" applyAlignment="1">
      <alignment vertical="center" wrapText="1"/>
    </xf>
    <xf numFmtId="9" fontId="3" fillId="7" borderId="4" xfId="0" applyNumberFormat="1" applyFont="1" applyFill="1" applyBorder="1" applyAlignment="1">
      <alignment vertical="center" wrapText="1"/>
    </xf>
    <xf numFmtId="164" fontId="3" fillId="7" borderId="4" xfId="0" applyNumberFormat="1" applyFont="1" applyFill="1" applyBorder="1" applyAlignment="1">
      <alignment vertical="center" wrapText="1"/>
    </xf>
    <xf numFmtId="0" fontId="0" fillId="0" borderId="0" xfId="0" applyAlignment="1">
      <alignment vertical="center" wrapText="1"/>
    </xf>
    <xf numFmtId="0" fontId="30" fillId="0" borderId="0" xfId="0" applyFont="1" applyAlignment="1">
      <alignment vertical="center" wrapText="1"/>
    </xf>
    <xf numFmtId="0" fontId="3" fillId="0" borderId="0" xfId="0" applyFont="1" applyAlignment="1">
      <alignment vertical="center" wrapText="1"/>
    </xf>
    <xf numFmtId="167" fontId="24" fillId="0" borderId="22" xfId="0" applyNumberFormat="1" applyFont="1" applyBorder="1"/>
    <xf numFmtId="0" fontId="25" fillId="10" borderId="22" xfId="0" applyFont="1" applyFill="1" applyBorder="1" applyAlignment="1">
      <alignment vertical="center" wrapText="1"/>
    </xf>
    <xf numFmtId="0" fontId="3" fillId="0" borderId="4" xfId="0" applyFont="1" applyBorder="1" applyAlignment="1">
      <alignment horizontal="center" wrapText="1"/>
    </xf>
    <xf numFmtId="0" fontId="3" fillId="2" borderId="4" xfId="0" applyFont="1" applyFill="1" applyBorder="1" applyAlignment="1">
      <alignment horizontal="center" wrapText="1"/>
    </xf>
    <xf numFmtId="41" fontId="0" fillId="0" borderId="0" xfId="3" applyFont="1"/>
    <xf numFmtId="41" fontId="1" fillId="0" borderId="0" xfId="3" applyFont="1"/>
    <xf numFmtId="41" fontId="2" fillId="0" borderId="10" xfId="3" applyFont="1" applyBorder="1" applyAlignment="1">
      <alignment horizontal="center" vertical="center" wrapText="1"/>
    </xf>
    <xf numFmtId="41" fontId="2" fillId="0" borderId="11" xfId="3" applyFont="1" applyBorder="1" applyAlignment="1">
      <alignment horizontal="center" vertical="center" wrapText="1"/>
    </xf>
    <xf numFmtId="41" fontId="3" fillId="4" borderId="0" xfId="3" applyFont="1" applyFill="1" applyBorder="1" applyAlignment="1">
      <alignment vertical="center" wrapText="1"/>
    </xf>
    <xf numFmtId="41" fontId="3" fillId="0" borderId="5" xfId="3" applyFont="1" applyBorder="1" applyAlignment="1">
      <alignment horizontal="center" vertical="center" wrapText="1"/>
    </xf>
    <xf numFmtId="41" fontId="2" fillId="0" borderId="5" xfId="3" applyFont="1" applyBorder="1" applyAlignment="1">
      <alignment horizontal="center" vertical="center" wrapText="1"/>
    </xf>
    <xf numFmtId="41" fontId="3" fillId="0" borderId="5" xfId="3" applyFont="1" applyBorder="1" applyAlignment="1">
      <alignment vertical="center" wrapText="1"/>
    </xf>
    <xf numFmtId="41" fontId="3" fillId="0" borderId="4" xfId="3" applyFont="1" applyFill="1" applyBorder="1" applyAlignment="1">
      <alignment vertical="center" wrapText="1"/>
    </xf>
    <xf numFmtId="41" fontId="19" fillId="6" borderId="0" xfId="3" applyFont="1" applyFill="1"/>
    <xf numFmtId="41" fontId="0" fillId="6" borderId="0" xfId="3" applyFont="1" applyFill="1"/>
    <xf numFmtId="41" fontId="2" fillId="5" borderId="14" xfId="3" applyFont="1" applyFill="1" applyBorder="1" applyAlignment="1">
      <alignment horizontal="center" vertical="center" wrapText="1"/>
    </xf>
    <xf numFmtId="41" fontId="2" fillId="5" borderId="16" xfId="3" applyFont="1" applyFill="1" applyBorder="1" applyAlignment="1">
      <alignment horizontal="center" vertical="center" wrapText="1"/>
    </xf>
    <xf numFmtId="41" fontId="3" fillId="9" borderId="18" xfId="3" applyFont="1" applyFill="1" applyBorder="1" applyAlignment="1">
      <alignment vertical="center" wrapText="1"/>
    </xf>
    <xf numFmtId="41" fontId="2" fillId="5" borderId="20" xfId="3" applyFont="1" applyFill="1" applyBorder="1" applyAlignment="1">
      <alignment horizontal="center" vertical="center" wrapText="1"/>
    </xf>
    <xf numFmtId="41" fontId="3" fillId="5" borderId="20" xfId="3" applyFont="1" applyFill="1" applyBorder="1" applyAlignment="1">
      <alignment vertical="center" wrapText="1"/>
    </xf>
    <xf numFmtId="41" fontId="2" fillId="5" borderId="15" xfId="3" applyFont="1" applyFill="1" applyBorder="1" applyAlignment="1">
      <alignment horizontal="center" vertical="center" wrapText="1"/>
    </xf>
    <xf numFmtId="41" fontId="2" fillId="5" borderId="17" xfId="3" applyFont="1" applyFill="1" applyBorder="1" applyAlignment="1">
      <alignment horizontal="center" vertical="center" wrapText="1"/>
    </xf>
    <xf numFmtId="41" fontId="3" fillId="9" borderId="19" xfId="3" applyFont="1" applyFill="1" applyBorder="1" applyAlignment="1">
      <alignment vertical="center" wrapText="1"/>
    </xf>
    <xf numFmtId="41" fontId="3" fillId="5" borderId="21" xfId="3" applyFont="1" applyFill="1" applyBorder="1" applyAlignment="1">
      <alignment horizontal="center" vertical="center" wrapText="1"/>
    </xf>
    <xf numFmtId="41" fontId="2" fillId="5" borderId="21" xfId="3" applyFont="1" applyFill="1" applyBorder="1" applyAlignment="1">
      <alignment horizontal="center" vertical="center" wrapText="1"/>
    </xf>
    <xf numFmtId="41" fontId="3" fillId="5" borderId="21" xfId="3" applyFont="1" applyFill="1" applyBorder="1" applyAlignment="1">
      <alignment vertical="center" wrapText="1"/>
    </xf>
    <xf numFmtId="41" fontId="1" fillId="6" borderId="0" xfId="3" applyFont="1" applyFill="1" applyAlignment="1">
      <alignment horizontal="center"/>
    </xf>
    <xf numFmtId="41" fontId="2" fillId="6" borderId="2" xfId="3" applyFont="1" applyFill="1" applyBorder="1" applyAlignment="1">
      <alignment horizontal="center" vertical="center" wrapText="1"/>
    </xf>
    <xf numFmtId="41" fontId="2" fillId="6" borderId="9" xfId="3" applyFont="1" applyFill="1" applyBorder="1" applyAlignment="1">
      <alignment horizontal="center" vertical="center" wrapText="1"/>
    </xf>
    <xf numFmtId="41" fontId="3" fillId="6" borderId="7" xfId="3" applyFont="1" applyFill="1" applyBorder="1" applyAlignment="1">
      <alignment vertical="center" wrapText="1"/>
    </xf>
    <xf numFmtId="41" fontId="3" fillId="6" borderId="4" xfId="3" applyFont="1" applyFill="1" applyBorder="1" applyAlignment="1">
      <alignment horizontal="center" vertical="center" wrapText="1"/>
    </xf>
    <xf numFmtId="41" fontId="2" fillId="6" borderId="4" xfId="3" applyFont="1" applyFill="1" applyBorder="1" applyAlignment="1">
      <alignment horizontal="center" vertical="center" wrapText="1"/>
    </xf>
    <xf numFmtId="41" fontId="3" fillId="6" borderId="4" xfId="3" applyFont="1" applyFill="1" applyBorder="1" applyAlignment="1">
      <alignment vertical="center" wrapText="1"/>
    </xf>
    <xf numFmtId="0" fontId="0" fillId="6" borderId="0" xfId="0" applyFill="1" applyAlignment="1">
      <alignment horizontal="left" wrapText="1"/>
    </xf>
    <xf numFmtId="165" fontId="0" fillId="0" borderId="22" xfId="0" applyNumberFormat="1" applyBorder="1" applyAlignment="1">
      <alignment horizontal="center"/>
    </xf>
    <xf numFmtId="0" fontId="0" fillId="0" borderId="22" xfId="0" applyBorder="1" applyAlignment="1">
      <alignment horizontal="center"/>
    </xf>
    <xf numFmtId="3" fontId="0" fillId="0" borderId="22" xfId="0" applyNumberFormat="1" applyBorder="1" applyAlignment="1">
      <alignment horizontal="center"/>
    </xf>
    <xf numFmtId="0" fontId="33"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8" borderId="4" xfId="0" applyFont="1" applyFill="1" applyBorder="1" applyAlignment="1">
      <alignment horizontal="center" vertical="center" wrapText="1"/>
    </xf>
    <xf numFmtId="0" fontId="33" fillId="0" borderId="3" xfId="0" applyFont="1" applyBorder="1" applyAlignment="1">
      <alignment vertical="center" wrapText="1"/>
    </xf>
    <xf numFmtId="0" fontId="33" fillId="0" borderId="4" xfId="0" applyFont="1" applyBorder="1" applyAlignment="1">
      <alignment horizontal="center" wrapText="1"/>
    </xf>
    <xf numFmtId="0" fontId="33" fillId="2" borderId="4" xfId="0" applyFont="1" applyFill="1" applyBorder="1" applyAlignment="1">
      <alignment horizontal="center" wrapText="1"/>
    </xf>
    <xf numFmtId="3" fontId="33" fillId="8" borderId="4" xfId="0" applyNumberFormat="1" applyFont="1" applyFill="1" applyBorder="1" applyAlignment="1">
      <alignment vertical="center" wrapText="1"/>
    </xf>
    <xf numFmtId="0" fontId="35" fillId="0" borderId="3" xfId="0" applyFont="1" applyBorder="1" applyAlignment="1">
      <alignment vertical="center" wrapText="1"/>
    </xf>
    <xf numFmtId="164" fontId="33" fillId="8" borderId="4" xfId="0" applyNumberFormat="1" applyFont="1" applyFill="1" applyBorder="1" applyAlignment="1">
      <alignment vertical="center" wrapText="1"/>
    </xf>
    <xf numFmtId="0" fontId="33" fillId="8" borderId="4" xfId="0" applyFont="1" applyFill="1" applyBorder="1" applyAlignment="1">
      <alignment vertical="center" wrapText="1"/>
    </xf>
    <xf numFmtId="0" fontId="36" fillId="0" borderId="3" xfId="0" applyFont="1" applyBorder="1" applyAlignment="1">
      <alignment vertical="center" wrapText="1"/>
    </xf>
    <xf numFmtId="0" fontId="9" fillId="8" borderId="23" xfId="0" applyFont="1" applyFill="1" applyBorder="1" applyAlignment="1">
      <alignment horizontal="center" vertical="center"/>
    </xf>
    <xf numFmtId="0" fontId="9" fillId="8" borderId="24" xfId="0" applyFont="1" applyFill="1" applyBorder="1" applyAlignment="1">
      <alignment horizontal="center" vertical="center"/>
    </xf>
    <xf numFmtId="0" fontId="9" fillId="8" borderId="25" xfId="0" applyFont="1" applyFill="1" applyBorder="1" applyAlignment="1">
      <alignment horizontal="center" vertical="center"/>
    </xf>
    <xf numFmtId="0" fontId="17" fillId="0" borderId="0" xfId="0" applyFont="1" applyAlignment="1">
      <alignment horizontal="center"/>
    </xf>
    <xf numFmtId="0" fontId="14" fillId="0" borderId="5" xfId="0" applyFont="1" applyBorder="1" applyAlignment="1">
      <alignment horizontal="center" vertical="center"/>
    </xf>
    <xf numFmtId="0" fontId="2" fillId="0" borderId="6" xfId="0" applyFont="1" applyBorder="1" applyAlignment="1">
      <alignment vertical="center" wrapText="1"/>
    </xf>
    <xf numFmtId="0" fontId="2" fillId="0" borderId="3"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1" fillId="5" borderId="12" xfId="0" applyFont="1" applyFill="1" applyBorder="1" applyAlignment="1">
      <alignment horizontal="center"/>
    </xf>
    <xf numFmtId="0" fontId="1" fillId="5" borderId="13" xfId="0" applyFont="1" applyFill="1" applyBorder="1" applyAlignment="1">
      <alignment horizontal="center"/>
    </xf>
    <xf numFmtId="0" fontId="20" fillId="0" borderId="0" xfId="0" applyFont="1" applyAlignment="1">
      <alignment horizontal="center"/>
    </xf>
    <xf numFmtId="0" fontId="3" fillId="0" borderId="22" xfId="0" applyFont="1" applyBorder="1" applyAlignment="1">
      <alignment horizontal="left" vertical="center"/>
    </xf>
    <xf numFmtId="0" fontId="0" fillId="0" borderId="22" xfId="0" applyBorder="1"/>
    <xf numFmtId="0" fontId="10" fillId="0" borderId="22" xfId="0" applyFont="1" applyBorder="1"/>
    <xf numFmtId="9" fontId="0" fillId="0" borderId="22" xfId="0" applyNumberFormat="1" applyBorder="1"/>
    <xf numFmtId="10" fontId="0" fillId="0" borderId="22" xfId="0" applyNumberFormat="1" applyBorder="1"/>
  </cellXfs>
  <cellStyles count="4">
    <cellStyle name="Comma [0]" xfId="3" builtinId="6"/>
    <cellStyle name="Followed Hyperlink" xfId="2" builtinId="9" hidden="1"/>
    <cellStyle name="Hyperlink" xfId="1" builtinId="8" hidden="1"/>
    <cellStyle name="Normal" xfId="0" builtinId="0"/>
  </cellStyles>
  <dxfs count="0"/>
  <tableStyles count="0" defaultTableStyle="TableStyleMedium2" defaultPivotStyle="PivotStyleLight16"/>
  <colors>
    <mruColors>
      <color rgb="FFCC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topLeftCell="A26" zoomScaleNormal="100" workbookViewId="0">
      <selection activeCell="B47" sqref="B47"/>
    </sheetView>
  </sheetViews>
  <sheetFormatPr defaultColWidth="8.85546875" defaultRowHeight="15" x14ac:dyDescent="0.25"/>
  <cols>
    <col min="1" max="1" width="45.42578125" style="22" bestFit="1" customWidth="1"/>
    <col min="2" max="2" width="46.28515625" style="11" customWidth="1"/>
    <col min="3" max="3" width="18" customWidth="1"/>
  </cols>
  <sheetData>
    <row r="1" spans="1:3" ht="26.25" x14ac:dyDescent="0.25">
      <c r="A1" s="125" t="s">
        <v>0</v>
      </c>
      <c r="B1" s="126"/>
      <c r="C1" s="127"/>
    </row>
    <row r="2" spans="1:3" ht="15.75" x14ac:dyDescent="0.25">
      <c r="A2" s="19"/>
      <c r="B2" s="112"/>
      <c r="C2" s="17"/>
    </row>
    <row r="3" spans="1:3" ht="15.75" x14ac:dyDescent="0.25">
      <c r="A3" s="19" t="s">
        <v>1</v>
      </c>
      <c r="B3" s="112"/>
      <c r="C3" s="17"/>
    </row>
    <row r="4" spans="1:3" ht="15.75" x14ac:dyDescent="0.25">
      <c r="A4" s="20"/>
      <c r="B4" s="112"/>
      <c r="C4" s="17"/>
    </row>
    <row r="5" spans="1:3" ht="15.75" x14ac:dyDescent="0.25">
      <c r="A5" s="21" t="s">
        <v>2</v>
      </c>
      <c r="B5" s="112" t="s">
        <v>101</v>
      </c>
      <c r="C5" s="17"/>
    </row>
    <row r="6" spans="1:3" ht="15.75" x14ac:dyDescent="0.25">
      <c r="A6" s="20"/>
      <c r="B6" s="112"/>
      <c r="C6" s="17"/>
    </row>
    <row r="7" spans="1:3" ht="15.75" x14ac:dyDescent="0.25">
      <c r="A7" s="21" t="s">
        <v>3</v>
      </c>
      <c r="B7" s="112" t="s">
        <v>102</v>
      </c>
      <c r="C7" s="17"/>
    </row>
    <row r="8" spans="1:3" ht="15.75" x14ac:dyDescent="0.25">
      <c r="A8" s="20"/>
      <c r="B8" s="112"/>
      <c r="C8" s="17"/>
    </row>
    <row r="9" spans="1:3" ht="15.75" x14ac:dyDescent="0.25">
      <c r="A9" s="21" t="s">
        <v>4</v>
      </c>
      <c r="B9" s="111">
        <v>39.950000000000003</v>
      </c>
      <c r="C9" s="17"/>
    </row>
    <row r="10" spans="1:3" ht="15.75" x14ac:dyDescent="0.25">
      <c r="A10" s="20"/>
      <c r="B10" s="112"/>
      <c r="C10" s="17"/>
    </row>
    <row r="11" spans="1:3" ht="15.75" x14ac:dyDescent="0.25">
      <c r="A11" s="21" t="s">
        <v>5</v>
      </c>
      <c r="B11" s="111">
        <v>15.27</v>
      </c>
      <c r="C11" s="17"/>
    </row>
    <row r="12" spans="1:3" ht="15.75" x14ac:dyDescent="0.25">
      <c r="A12" s="20"/>
      <c r="B12" s="112"/>
      <c r="C12" s="17"/>
    </row>
    <row r="13" spans="1:3" ht="15.75" x14ac:dyDescent="0.25">
      <c r="A13" s="21" t="s">
        <v>6</v>
      </c>
      <c r="B13" s="113">
        <v>1000</v>
      </c>
      <c r="C13" s="17"/>
    </row>
    <row r="14" spans="1:3" ht="15.75" x14ac:dyDescent="0.25">
      <c r="A14" s="20"/>
      <c r="B14" s="112"/>
      <c r="C14" s="17"/>
    </row>
    <row r="15" spans="1:3" ht="15.75" x14ac:dyDescent="0.25">
      <c r="A15" s="21" t="s">
        <v>7</v>
      </c>
      <c r="B15" s="113">
        <v>1000</v>
      </c>
      <c r="C15" s="17"/>
    </row>
    <row r="16" spans="1:3" ht="15.75" x14ac:dyDescent="0.25">
      <c r="A16" s="20"/>
      <c r="B16" s="112"/>
      <c r="C16" s="17"/>
    </row>
    <row r="17" spans="1:3" ht="15.75" x14ac:dyDescent="0.25">
      <c r="A17" s="21" t="s">
        <v>8</v>
      </c>
      <c r="B17" s="112">
        <v>1</v>
      </c>
      <c r="C17" s="17"/>
    </row>
    <row r="18" spans="1:3" ht="15.75" x14ac:dyDescent="0.25">
      <c r="A18" s="20"/>
      <c r="B18" s="112"/>
      <c r="C18" s="17"/>
    </row>
    <row r="19" spans="1:3" ht="15.75" x14ac:dyDescent="0.25">
      <c r="A19" s="21" t="s">
        <v>9</v>
      </c>
      <c r="B19" s="112">
        <v>1</v>
      </c>
      <c r="C19" s="17"/>
    </row>
    <row r="20" spans="1:3" ht="15.75" x14ac:dyDescent="0.25">
      <c r="A20" s="20"/>
      <c r="B20" s="112"/>
      <c r="C20" s="17"/>
    </row>
    <row r="21" spans="1:3" ht="16.5" thickBot="1" x14ac:dyDescent="0.3">
      <c r="A21" s="114"/>
      <c r="B21" s="115" t="s">
        <v>20</v>
      </c>
      <c r="C21" s="116" t="s">
        <v>21</v>
      </c>
    </row>
    <row r="22" spans="1:3" ht="16.5" thickBot="1" x14ac:dyDescent="0.3">
      <c r="A22" s="117"/>
      <c r="B22" s="118"/>
      <c r="C22" s="116" t="s">
        <v>26</v>
      </c>
    </row>
    <row r="23" spans="1:3" ht="16.5" thickBot="1" x14ac:dyDescent="0.3">
      <c r="A23" s="117" t="s">
        <v>27</v>
      </c>
      <c r="B23" s="119" t="s">
        <v>103</v>
      </c>
      <c r="C23" s="120">
        <f>10000*39.95</f>
        <v>399500</v>
      </c>
    </row>
    <row r="24" spans="1:3" ht="16.5" thickBot="1" x14ac:dyDescent="0.3">
      <c r="A24" s="121" t="s">
        <v>29</v>
      </c>
      <c r="B24" s="119" t="s">
        <v>28</v>
      </c>
      <c r="C24" s="120"/>
    </row>
    <row r="25" spans="1:3" ht="16.5" thickBot="1" x14ac:dyDescent="0.3">
      <c r="A25" s="117" t="s">
        <v>30</v>
      </c>
      <c r="B25" s="119" t="s">
        <v>104</v>
      </c>
      <c r="C25" s="122">
        <f>10000*15.27</f>
        <v>152700</v>
      </c>
    </row>
    <row r="26" spans="1:3" ht="16.5" thickBot="1" x14ac:dyDescent="0.3">
      <c r="A26" s="117" t="s">
        <v>31</v>
      </c>
      <c r="B26" s="119" t="s">
        <v>28</v>
      </c>
      <c r="C26" s="123">
        <f>5000*15.27</f>
        <v>76350</v>
      </c>
    </row>
    <row r="27" spans="1:3" ht="16.5" thickBot="1" x14ac:dyDescent="0.3">
      <c r="A27" s="117" t="s">
        <v>32</v>
      </c>
      <c r="B27" s="119" t="s">
        <v>28</v>
      </c>
      <c r="C27" s="122">
        <f>5000*15.27</f>
        <v>76350</v>
      </c>
    </row>
    <row r="28" spans="1:3" ht="16.5" thickBot="1" x14ac:dyDescent="0.3">
      <c r="A28" s="117" t="s">
        <v>33</v>
      </c>
      <c r="B28" s="119" t="s">
        <v>28</v>
      </c>
      <c r="C28" s="122">
        <f>C25+C26-C27</f>
        <v>152700</v>
      </c>
    </row>
    <row r="29" spans="1:3" ht="16.5" thickBot="1" x14ac:dyDescent="0.3">
      <c r="A29" s="117" t="s">
        <v>34</v>
      </c>
      <c r="B29" s="119" t="s">
        <v>28</v>
      </c>
      <c r="C29" s="122">
        <f>C23-C28</f>
        <v>246800</v>
      </c>
    </row>
    <row r="30" spans="1:3" ht="16.5" thickBot="1" x14ac:dyDescent="0.3">
      <c r="A30" s="121" t="s">
        <v>35</v>
      </c>
      <c r="B30" s="119" t="s">
        <v>28</v>
      </c>
      <c r="C30" s="123"/>
    </row>
    <row r="31" spans="1:3" ht="16.5" thickBot="1" x14ac:dyDescent="0.3">
      <c r="A31" s="117" t="s">
        <v>36</v>
      </c>
      <c r="B31" s="118" t="s">
        <v>104</v>
      </c>
      <c r="C31" s="122">
        <v>50000</v>
      </c>
    </row>
    <row r="32" spans="1:3" ht="16.5" thickBot="1" x14ac:dyDescent="0.3">
      <c r="A32" s="117" t="s">
        <v>37</v>
      </c>
      <c r="B32" s="118" t="s">
        <v>103</v>
      </c>
      <c r="C32" s="122">
        <f>0.03*C23</f>
        <v>11985</v>
      </c>
    </row>
    <row r="33" spans="1:3" ht="16.5" thickBot="1" x14ac:dyDescent="0.3">
      <c r="A33" s="117" t="s">
        <v>38</v>
      </c>
      <c r="B33" s="118" t="s">
        <v>103</v>
      </c>
      <c r="C33" s="122">
        <f>0.04*C23</f>
        <v>15980</v>
      </c>
    </row>
    <row r="34" spans="1:3" ht="16.5" thickBot="1" x14ac:dyDescent="0.3">
      <c r="A34" s="117" t="s">
        <v>39</v>
      </c>
      <c r="B34" s="118" t="s">
        <v>104</v>
      </c>
      <c r="C34" s="122">
        <v>400</v>
      </c>
    </row>
    <row r="35" spans="1:3" ht="16.5" thickBot="1" x14ac:dyDescent="0.3">
      <c r="A35" s="117" t="s">
        <v>40</v>
      </c>
      <c r="B35" s="118" t="s">
        <v>104</v>
      </c>
      <c r="C35" s="122">
        <v>2400</v>
      </c>
    </row>
    <row r="36" spans="1:3" ht="16.5" thickBot="1" x14ac:dyDescent="0.3">
      <c r="A36" s="117" t="s">
        <v>41</v>
      </c>
      <c r="B36" s="118" t="s">
        <v>104</v>
      </c>
      <c r="C36" s="122">
        <v>45000</v>
      </c>
    </row>
    <row r="37" spans="1:3" ht="16.5" thickBot="1" x14ac:dyDescent="0.3">
      <c r="A37" s="117" t="s">
        <v>42</v>
      </c>
      <c r="B37" s="118" t="s">
        <v>104</v>
      </c>
      <c r="C37" s="122">
        <v>1000</v>
      </c>
    </row>
    <row r="38" spans="1:3" ht="16.5" thickBot="1" x14ac:dyDescent="0.3">
      <c r="A38" s="117" t="s">
        <v>43</v>
      </c>
      <c r="B38" s="118" t="s">
        <v>104</v>
      </c>
      <c r="C38" s="122">
        <v>800</v>
      </c>
    </row>
    <row r="39" spans="1:3" ht="16.5" thickBot="1" x14ac:dyDescent="0.3">
      <c r="A39" s="117" t="s">
        <v>44</v>
      </c>
      <c r="B39" s="118" t="s">
        <v>104</v>
      </c>
      <c r="C39" s="122">
        <v>2400</v>
      </c>
    </row>
    <row r="40" spans="1:3" ht="16.5" thickBot="1" x14ac:dyDescent="0.3">
      <c r="A40" s="117" t="s">
        <v>45</v>
      </c>
      <c r="B40" s="118" t="s">
        <v>104</v>
      </c>
      <c r="C40" s="122">
        <v>600</v>
      </c>
    </row>
    <row r="41" spans="1:3" ht="16.5" thickBot="1" x14ac:dyDescent="0.3">
      <c r="A41" s="117" t="s">
        <v>46</v>
      </c>
      <c r="B41" s="118" t="s">
        <v>104</v>
      </c>
      <c r="C41" s="122">
        <v>6000</v>
      </c>
    </row>
    <row r="42" spans="1:3" ht="16.5" thickBot="1" x14ac:dyDescent="0.3">
      <c r="A42" s="117" t="s">
        <v>47</v>
      </c>
      <c r="B42" s="118" t="s">
        <v>104</v>
      </c>
      <c r="C42" s="122">
        <v>3000</v>
      </c>
    </row>
    <row r="43" spans="1:3" ht="16.5" thickBot="1" x14ac:dyDescent="0.3">
      <c r="A43" s="117" t="s">
        <v>48</v>
      </c>
      <c r="B43" s="118" t="s">
        <v>103</v>
      </c>
      <c r="C43" s="122">
        <f>0.025*C23</f>
        <v>9987.5</v>
      </c>
    </row>
    <row r="44" spans="1:3" ht="16.5" thickBot="1" x14ac:dyDescent="0.3">
      <c r="A44" s="117" t="s">
        <v>49</v>
      </c>
      <c r="B44" s="118" t="s">
        <v>104</v>
      </c>
      <c r="C44" s="122">
        <v>120</v>
      </c>
    </row>
    <row r="45" spans="1:3" ht="16.5" thickBot="1" x14ac:dyDescent="0.3">
      <c r="A45" s="124" t="s">
        <v>50</v>
      </c>
      <c r="B45" s="119" t="s">
        <v>28</v>
      </c>
      <c r="C45" s="122">
        <f>C29-SUM(C31:C44)</f>
        <v>97127.5</v>
      </c>
    </row>
    <row r="47" spans="1:3" x14ac:dyDescent="0.25">
      <c r="A47" s="22" t="s">
        <v>122</v>
      </c>
    </row>
    <row r="48" spans="1:3" x14ac:dyDescent="0.25">
      <c r="A48" s="22" t="s">
        <v>123</v>
      </c>
    </row>
    <row r="49" spans="1:1" x14ac:dyDescent="0.25">
      <c r="A49" s="22" t="s">
        <v>126</v>
      </c>
    </row>
    <row r="50" spans="1:1" x14ac:dyDescent="0.25">
      <c r="A50" s="22" t="s">
        <v>127</v>
      </c>
    </row>
    <row r="51" spans="1:1" x14ac:dyDescent="0.25">
      <c r="A51" s="22" t="s">
        <v>128</v>
      </c>
    </row>
    <row r="52" spans="1:1" x14ac:dyDescent="0.25">
      <c r="A52" s="22" t="s">
        <v>129</v>
      </c>
    </row>
    <row r="53" spans="1:1" x14ac:dyDescent="0.25">
      <c r="A53" s="22" t="s">
        <v>124</v>
      </c>
    </row>
    <row r="54" spans="1:1" x14ac:dyDescent="0.25">
      <c r="A54" s="22" t="s">
        <v>125</v>
      </c>
    </row>
  </sheetData>
  <mergeCells count="1">
    <mergeCell ref="A1:C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topLeftCell="A29" workbookViewId="0">
      <selection activeCell="E51" sqref="E51"/>
    </sheetView>
  </sheetViews>
  <sheetFormatPr defaultColWidth="8.85546875" defaultRowHeight="15" x14ac:dyDescent="0.25"/>
  <cols>
    <col min="1" max="1" width="34.7109375" customWidth="1"/>
    <col min="2" max="2" width="12" customWidth="1"/>
    <col min="3" max="3" width="13.42578125" customWidth="1"/>
    <col min="4" max="4" width="14.7109375" customWidth="1"/>
    <col min="5" max="5" width="13.42578125" customWidth="1"/>
    <col min="6" max="6" width="13" customWidth="1"/>
    <col min="7" max="7" width="14.28515625" customWidth="1"/>
  </cols>
  <sheetData>
    <row r="1" spans="1:10" ht="21" x14ac:dyDescent="0.35">
      <c r="A1" s="23" t="s">
        <v>12</v>
      </c>
      <c r="B1" s="24"/>
      <c r="C1" s="24"/>
    </row>
    <row r="2" spans="1:10" ht="21" x14ac:dyDescent="0.35">
      <c r="A2" s="25"/>
      <c r="B2" s="24"/>
      <c r="C2" s="24"/>
    </row>
    <row r="3" spans="1:10" ht="21" x14ac:dyDescent="0.35">
      <c r="A3" s="23" t="s">
        <v>13</v>
      </c>
      <c r="B3" s="68">
        <v>10000</v>
      </c>
      <c r="C3" s="24" t="s">
        <v>14</v>
      </c>
    </row>
    <row r="4" spans="1:10" ht="15.75" x14ac:dyDescent="0.25">
      <c r="J4" s="1"/>
    </row>
    <row r="5" spans="1:10" ht="18.75" x14ac:dyDescent="0.3">
      <c r="E5" s="128" t="s">
        <v>15</v>
      </c>
      <c r="F5" s="128"/>
      <c r="G5" s="128"/>
      <c r="J5" s="1"/>
    </row>
    <row r="6" spans="1:10" ht="19.5" thickBot="1" x14ac:dyDescent="0.35">
      <c r="C6" s="30" t="s">
        <v>16</v>
      </c>
      <c r="D6" s="2"/>
      <c r="E6" s="129" t="s">
        <v>17</v>
      </c>
      <c r="F6" s="129"/>
      <c r="G6" s="129"/>
    </row>
    <row r="7" spans="1:10" ht="16.5" thickBot="1" x14ac:dyDescent="0.3">
      <c r="A7" s="4"/>
      <c r="B7" s="5"/>
      <c r="C7" s="31">
        <v>-1</v>
      </c>
      <c r="D7" s="27">
        <v>-2</v>
      </c>
      <c r="E7" s="14">
        <v>-3</v>
      </c>
      <c r="F7" s="14" t="s">
        <v>18</v>
      </c>
      <c r="G7" s="14" t="s">
        <v>19</v>
      </c>
    </row>
    <row r="8" spans="1:10" s="11" customFormat="1" ht="32.25" thickBot="1" x14ac:dyDescent="0.3">
      <c r="A8" s="12"/>
      <c r="B8" s="6" t="s">
        <v>20</v>
      </c>
      <c r="C8" s="32" t="s">
        <v>21</v>
      </c>
      <c r="D8" s="28" t="s">
        <v>22</v>
      </c>
      <c r="E8" s="15" t="s">
        <v>23</v>
      </c>
      <c r="F8" s="15" t="s">
        <v>24</v>
      </c>
      <c r="G8" s="15" t="s">
        <v>25</v>
      </c>
    </row>
    <row r="9" spans="1:10" ht="16.5" thickBot="1" x14ac:dyDescent="0.3">
      <c r="A9" s="67"/>
      <c r="B9" s="79"/>
      <c r="C9" s="32" t="s">
        <v>26</v>
      </c>
      <c r="D9" s="28" t="s">
        <v>26</v>
      </c>
      <c r="E9" s="15" t="s">
        <v>26</v>
      </c>
      <c r="F9" s="16"/>
      <c r="G9" s="16"/>
    </row>
    <row r="10" spans="1:10" ht="16.5" thickBot="1" x14ac:dyDescent="0.3">
      <c r="A10" s="67" t="s">
        <v>27</v>
      </c>
      <c r="B10" s="80" t="s">
        <v>103</v>
      </c>
      <c r="C10" s="69">
        <f>10000*39.95</f>
        <v>399500</v>
      </c>
      <c r="D10" s="71">
        <f>39.95*8428</f>
        <v>336698.60000000003</v>
      </c>
      <c r="E10" s="73">
        <f>C10-D10</f>
        <v>62801.399999999965</v>
      </c>
      <c r="F10" s="72">
        <f>E10/C10</f>
        <v>0.15719999999999992</v>
      </c>
      <c r="G10" s="16" t="s">
        <v>105</v>
      </c>
    </row>
    <row r="11" spans="1:10" ht="16.5" thickBot="1" x14ac:dyDescent="0.3">
      <c r="A11" s="9" t="s">
        <v>29</v>
      </c>
      <c r="B11" s="80" t="s">
        <v>28</v>
      </c>
      <c r="C11" s="69"/>
      <c r="D11" s="29"/>
      <c r="E11" s="16"/>
      <c r="F11" s="16"/>
      <c r="G11" s="16"/>
    </row>
    <row r="12" spans="1:10" ht="16.5" thickBot="1" x14ac:dyDescent="0.3">
      <c r="A12" s="67" t="s">
        <v>30</v>
      </c>
      <c r="B12" s="80" t="s">
        <v>104</v>
      </c>
      <c r="C12" s="70">
        <f>10000*15.27</f>
        <v>152700</v>
      </c>
      <c r="D12" s="71">
        <f>10000*15.27</f>
        <v>152700</v>
      </c>
      <c r="E12" s="73">
        <f>C12-D12</f>
        <v>0</v>
      </c>
      <c r="F12" s="72">
        <f t="shared" ref="F12:F32" si="0">E12/C12</f>
        <v>0</v>
      </c>
      <c r="G12" s="16"/>
    </row>
    <row r="13" spans="1:10" ht="16.5" thickBot="1" x14ac:dyDescent="0.3">
      <c r="A13" s="67" t="s">
        <v>31</v>
      </c>
      <c r="B13" s="80" t="s">
        <v>28</v>
      </c>
      <c r="C13" s="33">
        <f>5000*15.27</f>
        <v>76350</v>
      </c>
      <c r="D13" s="29">
        <f>15.27*2000</f>
        <v>30540</v>
      </c>
      <c r="E13" s="73">
        <f>C13-D13</f>
        <v>45810</v>
      </c>
      <c r="F13" s="72">
        <f t="shared" si="0"/>
        <v>0.6</v>
      </c>
      <c r="G13" s="16"/>
    </row>
    <row r="14" spans="1:10" ht="16.5" thickBot="1" x14ac:dyDescent="0.3">
      <c r="A14" s="67" t="s">
        <v>32</v>
      </c>
      <c r="B14" s="80" t="s">
        <v>28</v>
      </c>
      <c r="C14" s="70">
        <f>5000*15.27</f>
        <v>76350</v>
      </c>
      <c r="D14" s="71">
        <f>3572*15.27</f>
        <v>54544.439999999995</v>
      </c>
      <c r="E14" s="73">
        <f>C14-D14</f>
        <v>21805.560000000005</v>
      </c>
      <c r="F14" s="72">
        <f t="shared" si="0"/>
        <v>0.28560000000000008</v>
      </c>
      <c r="G14" s="16"/>
    </row>
    <row r="15" spans="1:10" ht="16.5" thickBot="1" x14ac:dyDescent="0.3">
      <c r="A15" s="67" t="s">
        <v>33</v>
      </c>
      <c r="B15" s="80" t="s">
        <v>28</v>
      </c>
      <c r="C15" s="70">
        <f>C12+C13-C14</f>
        <v>152700</v>
      </c>
      <c r="D15" s="71">
        <f>D12+D13-D14</f>
        <v>128695.56</v>
      </c>
      <c r="E15" s="73">
        <v>9162</v>
      </c>
      <c r="F15" s="72">
        <f t="shared" si="0"/>
        <v>0.06</v>
      </c>
      <c r="G15" s="16" t="s">
        <v>105</v>
      </c>
    </row>
    <row r="16" spans="1:10" ht="16.5" thickBot="1" x14ac:dyDescent="0.3">
      <c r="A16" s="67" t="s">
        <v>34</v>
      </c>
      <c r="B16" s="80" t="s">
        <v>28</v>
      </c>
      <c r="C16" s="70">
        <f>C10-C15</f>
        <v>246800</v>
      </c>
      <c r="D16" s="71">
        <f>D10-D15</f>
        <v>208003.04000000004</v>
      </c>
      <c r="E16" s="73">
        <f>C16-D16</f>
        <v>38796.959999999963</v>
      </c>
      <c r="F16" s="72">
        <f t="shared" si="0"/>
        <v>0.15719999999999984</v>
      </c>
      <c r="G16" s="16" t="s">
        <v>105</v>
      </c>
    </row>
    <row r="17" spans="1:7" ht="16.5" thickBot="1" x14ac:dyDescent="0.3">
      <c r="A17" s="9" t="s">
        <v>35</v>
      </c>
      <c r="B17" s="80" t="s">
        <v>28</v>
      </c>
      <c r="C17" s="33"/>
      <c r="D17" s="29"/>
      <c r="E17" s="16"/>
      <c r="F17" s="16"/>
      <c r="G17" s="16"/>
    </row>
    <row r="18" spans="1:7" ht="16.5" thickBot="1" x14ac:dyDescent="0.3">
      <c r="A18" s="67" t="s">
        <v>36</v>
      </c>
      <c r="B18" s="79" t="s">
        <v>104</v>
      </c>
      <c r="C18" s="70">
        <v>50000</v>
      </c>
      <c r="D18" s="71">
        <v>54225</v>
      </c>
      <c r="E18" s="73">
        <f t="shared" ref="E18:E32" si="1">C18-D18</f>
        <v>-4225</v>
      </c>
      <c r="F18" s="72">
        <f t="shared" si="0"/>
        <v>-8.4500000000000006E-2</v>
      </c>
      <c r="G18" s="16" t="s">
        <v>105</v>
      </c>
    </row>
    <row r="19" spans="1:7" ht="16.5" thickBot="1" x14ac:dyDescent="0.3">
      <c r="A19" s="67" t="s">
        <v>37</v>
      </c>
      <c r="B19" s="79" t="s">
        <v>103</v>
      </c>
      <c r="C19" s="70">
        <f>0.03*C10</f>
        <v>11985</v>
      </c>
      <c r="D19" s="71">
        <f>0.03*D10</f>
        <v>10100.958000000001</v>
      </c>
      <c r="E19" s="73">
        <f t="shared" si="1"/>
        <v>1884.0419999999995</v>
      </c>
      <c r="F19" s="72">
        <f t="shared" si="0"/>
        <v>0.15719999999999995</v>
      </c>
      <c r="G19" s="16" t="s">
        <v>130</v>
      </c>
    </row>
    <row r="20" spans="1:7" ht="16.5" thickBot="1" x14ac:dyDescent="0.3">
      <c r="A20" s="67" t="s">
        <v>38</v>
      </c>
      <c r="B20" s="79" t="s">
        <v>103</v>
      </c>
      <c r="C20" s="70">
        <f>0.04*C10</f>
        <v>15980</v>
      </c>
      <c r="D20" s="71">
        <f>0.04*D10</f>
        <v>13467.944000000001</v>
      </c>
      <c r="E20" s="73">
        <f t="shared" si="1"/>
        <v>2512.0559999999987</v>
      </c>
      <c r="F20" s="72">
        <f t="shared" si="0"/>
        <v>0.15719999999999992</v>
      </c>
      <c r="G20" s="16" t="s">
        <v>130</v>
      </c>
    </row>
    <row r="21" spans="1:7" ht="16.5" thickBot="1" x14ac:dyDescent="0.3">
      <c r="A21" s="67" t="s">
        <v>39</v>
      </c>
      <c r="B21" s="79" t="s">
        <v>104</v>
      </c>
      <c r="C21" s="70">
        <v>400</v>
      </c>
      <c r="D21" s="71">
        <v>2850</v>
      </c>
      <c r="E21" s="73">
        <f t="shared" si="1"/>
        <v>-2450</v>
      </c>
      <c r="F21" s="72">
        <f t="shared" si="0"/>
        <v>-6.125</v>
      </c>
      <c r="G21" s="16" t="s">
        <v>105</v>
      </c>
    </row>
    <row r="22" spans="1:7" ht="16.5" thickBot="1" x14ac:dyDescent="0.3">
      <c r="A22" s="67" t="s">
        <v>40</v>
      </c>
      <c r="B22" s="79" t="s">
        <v>104</v>
      </c>
      <c r="C22" s="70">
        <v>2400</v>
      </c>
      <c r="D22" s="71">
        <v>1900</v>
      </c>
      <c r="E22" s="73">
        <f t="shared" si="1"/>
        <v>500</v>
      </c>
      <c r="F22" s="72">
        <f t="shared" si="0"/>
        <v>0.20833333333333334</v>
      </c>
      <c r="G22" s="16" t="s">
        <v>130</v>
      </c>
    </row>
    <row r="23" spans="1:7" ht="16.5" thickBot="1" x14ac:dyDescent="0.3">
      <c r="A23" s="67" t="s">
        <v>41</v>
      </c>
      <c r="B23" s="79" t="s">
        <v>104</v>
      </c>
      <c r="C23" s="70">
        <v>45000</v>
      </c>
      <c r="D23" s="71">
        <v>47500</v>
      </c>
      <c r="E23" s="73">
        <f t="shared" si="1"/>
        <v>-2500</v>
      </c>
      <c r="F23" s="72">
        <f t="shared" si="0"/>
        <v>-5.5555555555555552E-2</v>
      </c>
      <c r="G23" s="16" t="s">
        <v>105</v>
      </c>
    </row>
    <row r="24" spans="1:7" ht="16.5" thickBot="1" x14ac:dyDescent="0.3">
      <c r="A24" s="67" t="s">
        <v>42</v>
      </c>
      <c r="B24" s="79" t="s">
        <v>104</v>
      </c>
      <c r="C24" s="70">
        <v>1000</v>
      </c>
      <c r="D24" s="71">
        <v>1000</v>
      </c>
      <c r="E24" s="73">
        <f t="shared" si="1"/>
        <v>0</v>
      </c>
      <c r="F24" s="72">
        <f t="shared" si="0"/>
        <v>0</v>
      </c>
      <c r="G24" s="16"/>
    </row>
    <row r="25" spans="1:7" ht="16.5" thickBot="1" x14ac:dyDescent="0.3">
      <c r="A25" s="67" t="s">
        <v>43</v>
      </c>
      <c r="B25" s="79" t="s">
        <v>104</v>
      </c>
      <c r="C25" s="70">
        <v>800</v>
      </c>
      <c r="D25" s="71">
        <v>1928</v>
      </c>
      <c r="E25" s="73">
        <f t="shared" si="1"/>
        <v>-1128</v>
      </c>
      <c r="F25" s="72">
        <f t="shared" si="0"/>
        <v>-1.41</v>
      </c>
      <c r="G25" s="16" t="s">
        <v>105</v>
      </c>
    </row>
    <row r="26" spans="1:7" ht="16.5" thickBot="1" x14ac:dyDescent="0.3">
      <c r="A26" s="67" t="s">
        <v>44</v>
      </c>
      <c r="B26" s="79" t="s">
        <v>104</v>
      </c>
      <c r="C26" s="70">
        <v>2400</v>
      </c>
      <c r="D26" s="71">
        <v>3425</v>
      </c>
      <c r="E26" s="73">
        <f t="shared" si="1"/>
        <v>-1025</v>
      </c>
      <c r="F26" s="72">
        <f t="shared" si="0"/>
        <v>-0.42708333333333331</v>
      </c>
      <c r="G26" s="16" t="s">
        <v>105</v>
      </c>
    </row>
    <row r="27" spans="1:7" ht="16.5" thickBot="1" x14ac:dyDescent="0.3">
      <c r="A27" s="67" t="s">
        <v>45</v>
      </c>
      <c r="B27" s="79" t="s">
        <v>104</v>
      </c>
      <c r="C27" s="70">
        <v>600</v>
      </c>
      <c r="D27" s="71">
        <v>525</v>
      </c>
      <c r="E27" s="73">
        <f t="shared" si="1"/>
        <v>75</v>
      </c>
      <c r="F27" s="72">
        <f t="shared" si="0"/>
        <v>0.125</v>
      </c>
      <c r="G27" s="16" t="s">
        <v>130</v>
      </c>
    </row>
    <row r="28" spans="1:7" ht="16.5" thickBot="1" x14ac:dyDescent="0.3">
      <c r="A28" s="67" t="s">
        <v>46</v>
      </c>
      <c r="B28" s="79" t="s">
        <v>104</v>
      </c>
      <c r="C28" s="70">
        <v>6000</v>
      </c>
      <c r="D28" s="71">
        <v>5127</v>
      </c>
      <c r="E28" s="73">
        <f t="shared" si="1"/>
        <v>873</v>
      </c>
      <c r="F28" s="72">
        <f t="shared" si="0"/>
        <v>0.14549999999999999</v>
      </c>
      <c r="G28" s="16" t="s">
        <v>130</v>
      </c>
    </row>
    <row r="29" spans="1:7" ht="16.5" thickBot="1" x14ac:dyDescent="0.3">
      <c r="A29" s="67" t="s">
        <v>47</v>
      </c>
      <c r="B29" s="79" t="s">
        <v>104</v>
      </c>
      <c r="C29" s="70">
        <v>3000</v>
      </c>
      <c r="D29" s="71">
        <v>4200</v>
      </c>
      <c r="E29" s="73">
        <f t="shared" si="1"/>
        <v>-1200</v>
      </c>
      <c r="F29" s="72">
        <f t="shared" si="0"/>
        <v>-0.4</v>
      </c>
      <c r="G29" s="16" t="s">
        <v>105</v>
      </c>
    </row>
    <row r="30" spans="1:7" ht="16.5" thickBot="1" x14ac:dyDescent="0.3">
      <c r="A30" s="67" t="s">
        <v>48</v>
      </c>
      <c r="B30" s="79" t="s">
        <v>103</v>
      </c>
      <c r="C30" s="70">
        <f>0.025*C10</f>
        <v>9987.5</v>
      </c>
      <c r="D30" s="71">
        <f>0.025*D10</f>
        <v>8417.465000000002</v>
      </c>
      <c r="E30" s="73">
        <f t="shared" si="1"/>
        <v>1570.034999999998</v>
      </c>
      <c r="F30" s="72">
        <f t="shared" si="0"/>
        <v>0.15719999999999981</v>
      </c>
      <c r="G30" s="16" t="s">
        <v>130</v>
      </c>
    </row>
    <row r="31" spans="1:7" ht="16.5" thickBot="1" x14ac:dyDescent="0.3">
      <c r="A31" s="67" t="s">
        <v>49</v>
      </c>
      <c r="B31" s="79" t="s">
        <v>104</v>
      </c>
      <c r="C31" s="70">
        <v>120</v>
      </c>
      <c r="D31" s="71">
        <v>240</v>
      </c>
      <c r="E31" s="73">
        <f t="shared" si="1"/>
        <v>-120</v>
      </c>
      <c r="F31" s="72">
        <f t="shared" si="0"/>
        <v>-1</v>
      </c>
      <c r="G31" s="16" t="s">
        <v>105</v>
      </c>
    </row>
    <row r="32" spans="1:7" ht="16.5" thickBot="1" x14ac:dyDescent="0.3">
      <c r="A32" s="10" t="s">
        <v>50</v>
      </c>
      <c r="B32" s="80" t="s">
        <v>28</v>
      </c>
      <c r="C32" s="70">
        <f>C16-SUM(C18:C31)</f>
        <v>97127.5</v>
      </c>
      <c r="D32" s="71">
        <f>D16-SUM(D18:D31)</f>
        <v>53096.673000000039</v>
      </c>
      <c r="E32" s="73">
        <f t="shared" si="1"/>
        <v>44030.826999999961</v>
      </c>
      <c r="F32" s="72">
        <f t="shared" si="0"/>
        <v>0.45333017940336118</v>
      </c>
      <c r="G32" s="16"/>
    </row>
    <row r="33" spans="1:2" ht="15.75" x14ac:dyDescent="0.25">
      <c r="A33" s="2"/>
    </row>
    <row r="34" spans="1:2" ht="15.75" x14ac:dyDescent="0.25">
      <c r="A34" s="47" t="s">
        <v>51</v>
      </c>
    </row>
    <row r="35" spans="1:2" ht="15.75" x14ac:dyDescent="0.25">
      <c r="A35" s="48">
        <v>1</v>
      </c>
      <c r="B35" t="s">
        <v>110</v>
      </c>
    </row>
    <row r="36" spans="1:2" ht="15.75" x14ac:dyDescent="0.25">
      <c r="A36" s="48">
        <v>2</v>
      </c>
      <c r="B36" t="s">
        <v>111</v>
      </c>
    </row>
    <row r="37" spans="1:2" ht="15.75" x14ac:dyDescent="0.25">
      <c r="A37" s="48">
        <v>3</v>
      </c>
      <c r="B37" t="s">
        <v>112</v>
      </c>
    </row>
    <row r="38" spans="1:2" ht="15.75" x14ac:dyDescent="0.25">
      <c r="A38" s="46"/>
    </row>
    <row r="39" spans="1:2" ht="15.75" x14ac:dyDescent="0.25">
      <c r="A39" s="47" t="s">
        <v>52</v>
      </c>
    </row>
    <row r="40" spans="1:2" ht="15.75" x14ac:dyDescent="0.25">
      <c r="A40" s="48">
        <v>1</v>
      </c>
      <c r="B40" t="s">
        <v>115</v>
      </c>
    </row>
    <row r="41" spans="1:2" ht="15.75" x14ac:dyDescent="0.25">
      <c r="A41" s="48">
        <v>2</v>
      </c>
      <c r="B41" t="s">
        <v>113</v>
      </c>
    </row>
    <row r="42" spans="1:2" ht="15.75" x14ac:dyDescent="0.25">
      <c r="A42" s="48">
        <v>3</v>
      </c>
      <c r="B42" t="s">
        <v>114</v>
      </c>
    </row>
    <row r="44" spans="1:2" ht="15.75" x14ac:dyDescent="0.25">
      <c r="A44" s="37"/>
    </row>
    <row r="45" spans="1:2" ht="15.75" x14ac:dyDescent="0.25">
      <c r="A45" s="38"/>
    </row>
    <row r="46" spans="1:2" ht="15.75" x14ac:dyDescent="0.25">
      <c r="A46" s="38"/>
    </row>
    <row r="47" spans="1:2" ht="15.75" x14ac:dyDescent="0.25">
      <c r="A47" s="38"/>
    </row>
    <row r="48" spans="1:2" x14ac:dyDescent="0.25">
      <c r="A48" s="40"/>
    </row>
  </sheetData>
  <mergeCells count="2">
    <mergeCell ref="E5:G5"/>
    <mergeCell ref="E6:G6"/>
  </mergeCells>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opLeftCell="A14" workbookViewId="0">
      <selection activeCell="A35" sqref="A35"/>
    </sheetView>
  </sheetViews>
  <sheetFormatPr defaultColWidth="8.85546875" defaultRowHeight="15" x14ac:dyDescent="0.25"/>
  <cols>
    <col min="1" max="1" width="33" customWidth="1"/>
    <col min="3" max="3" width="15" style="81" customWidth="1"/>
    <col min="4" max="4" width="13.140625" style="81" customWidth="1"/>
    <col min="5" max="5" width="12.140625" style="81" customWidth="1"/>
    <col min="6" max="6" width="14.42578125" style="81" customWidth="1"/>
    <col min="8" max="8" width="52.28515625" customWidth="1"/>
  </cols>
  <sheetData>
    <row r="1" spans="1:7" ht="15.75" thickBot="1" x14ac:dyDescent="0.3"/>
    <row r="2" spans="1:7" s="3" customFormat="1" ht="15.75" thickBot="1" x14ac:dyDescent="0.3">
      <c r="C2" s="82"/>
      <c r="D2" s="134" t="s">
        <v>10</v>
      </c>
      <c r="E2" s="135"/>
      <c r="F2" s="103" t="s">
        <v>11</v>
      </c>
    </row>
    <row r="3" spans="1:7" ht="16.5" thickBot="1" x14ac:dyDescent="0.3">
      <c r="A3" s="4"/>
      <c r="B3" s="5"/>
      <c r="C3" s="83">
        <v>-1</v>
      </c>
      <c r="D3" s="92">
        <v>-5</v>
      </c>
      <c r="E3" s="97">
        <v>-6</v>
      </c>
      <c r="F3" s="104">
        <v>-7</v>
      </c>
    </row>
    <row r="4" spans="1:7" s="11" customFormat="1" ht="48" thickBot="1" x14ac:dyDescent="0.3">
      <c r="A4" s="39"/>
      <c r="B4" s="6" t="s">
        <v>20</v>
      </c>
      <c r="C4" s="84" t="s">
        <v>53</v>
      </c>
      <c r="D4" s="93" t="s">
        <v>54</v>
      </c>
      <c r="E4" s="98" t="s">
        <v>54</v>
      </c>
      <c r="F4" s="105" t="s">
        <v>55</v>
      </c>
      <c r="G4"/>
    </row>
    <row r="5" spans="1:7" ht="16.5" thickBot="1" x14ac:dyDescent="0.3">
      <c r="A5" s="130" t="s">
        <v>56</v>
      </c>
      <c r="B5" s="132"/>
      <c r="C5" s="85">
        <v>10000</v>
      </c>
      <c r="D5" s="94">
        <v>8000</v>
      </c>
      <c r="E5" s="99">
        <v>15000</v>
      </c>
      <c r="F5" s="106">
        <f>C5*1.4</f>
        <v>14000</v>
      </c>
    </row>
    <row r="6" spans="1:7" ht="16.5" thickBot="1" x14ac:dyDescent="0.3">
      <c r="A6" s="131"/>
      <c r="B6" s="133"/>
      <c r="C6" s="86" t="s">
        <v>14</v>
      </c>
      <c r="D6" s="93" t="s">
        <v>14</v>
      </c>
      <c r="E6" s="100" t="s">
        <v>14</v>
      </c>
      <c r="F6" s="107" t="s">
        <v>14</v>
      </c>
    </row>
    <row r="7" spans="1:7" ht="16.5" thickBot="1" x14ac:dyDescent="0.3">
      <c r="A7" s="67"/>
      <c r="B7" s="7"/>
      <c r="C7" s="87" t="s">
        <v>26</v>
      </c>
      <c r="D7" s="95" t="s">
        <v>26</v>
      </c>
      <c r="E7" s="101" t="s">
        <v>26</v>
      </c>
      <c r="F7" s="108" t="s">
        <v>26</v>
      </c>
    </row>
    <row r="8" spans="1:7" ht="16.5" thickBot="1" x14ac:dyDescent="0.3">
      <c r="A8" s="67" t="s">
        <v>27</v>
      </c>
      <c r="B8" s="13" t="s">
        <v>28</v>
      </c>
      <c r="C8" s="88">
        <v>399500</v>
      </c>
      <c r="D8" s="96">
        <f>8000*39.5</f>
        <v>316000</v>
      </c>
      <c r="E8" s="102">
        <f>15000*39.5</f>
        <v>592500</v>
      </c>
      <c r="F8" s="109">
        <f>14000*31.6</f>
        <v>442400</v>
      </c>
    </row>
    <row r="9" spans="1:7" ht="16.5" thickBot="1" x14ac:dyDescent="0.3">
      <c r="A9" s="9" t="s">
        <v>29</v>
      </c>
      <c r="B9" s="13" t="s">
        <v>28</v>
      </c>
      <c r="C9" s="88"/>
      <c r="D9" s="96"/>
      <c r="E9" s="102"/>
      <c r="F9" s="109"/>
    </row>
    <row r="10" spans="1:7" ht="16.5" thickBot="1" x14ac:dyDescent="0.3">
      <c r="A10" s="67" t="s">
        <v>30</v>
      </c>
      <c r="B10" s="13" t="s">
        <v>28</v>
      </c>
      <c r="C10" s="88">
        <v>152700</v>
      </c>
      <c r="D10" s="96">
        <v>152700</v>
      </c>
      <c r="E10" s="96">
        <v>152700</v>
      </c>
      <c r="F10" s="109">
        <v>152700</v>
      </c>
    </row>
    <row r="11" spans="1:7" ht="16.5" thickBot="1" x14ac:dyDescent="0.3">
      <c r="A11" s="67" t="s">
        <v>31</v>
      </c>
      <c r="B11" s="13" t="s">
        <v>28</v>
      </c>
      <c r="C11" s="88">
        <v>76350</v>
      </c>
      <c r="D11" s="96">
        <v>76350</v>
      </c>
      <c r="E11" s="102">
        <v>76350</v>
      </c>
      <c r="F11" s="109">
        <v>76350</v>
      </c>
    </row>
    <row r="12" spans="1:7" ht="16.5" thickBot="1" x14ac:dyDescent="0.3">
      <c r="A12" s="67" t="s">
        <v>32</v>
      </c>
      <c r="B12" s="13" t="s">
        <v>28</v>
      </c>
      <c r="C12" s="88">
        <v>76350</v>
      </c>
      <c r="D12" s="96">
        <f>7000*15.27</f>
        <v>106890</v>
      </c>
      <c r="E12" s="102">
        <v>0</v>
      </c>
      <c r="F12" s="109">
        <f>1000*15.27</f>
        <v>15270</v>
      </c>
    </row>
    <row r="13" spans="1:7" ht="16.5" thickBot="1" x14ac:dyDescent="0.3">
      <c r="A13" s="67" t="s">
        <v>33</v>
      </c>
      <c r="B13" s="13" t="s">
        <v>28</v>
      </c>
      <c r="C13" s="88">
        <v>152700</v>
      </c>
      <c r="D13" s="96">
        <f>D10+D11-D12</f>
        <v>122160</v>
      </c>
      <c r="E13" s="96">
        <f>E10+E11-E12</f>
        <v>229050</v>
      </c>
      <c r="F13" s="109">
        <f>F10+F11-F12</f>
        <v>213780</v>
      </c>
    </row>
    <row r="14" spans="1:7" ht="16.5" thickBot="1" x14ac:dyDescent="0.3">
      <c r="A14" s="67" t="s">
        <v>34</v>
      </c>
      <c r="B14" s="13" t="s">
        <v>28</v>
      </c>
      <c r="C14" s="88">
        <f>C8-C13</f>
        <v>246800</v>
      </c>
      <c r="D14" s="96">
        <f>D8-C14</f>
        <v>69200</v>
      </c>
      <c r="E14" s="96">
        <f>E8-D14</f>
        <v>523300</v>
      </c>
      <c r="F14" s="109">
        <f>F8-E14</f>
        <v>-80900</v>
      </c>
    </row>
    <row r="15" spans="1:7" ht="16.5" thickBot="1" x14ac:dyDescent="0.3">
      <c r="A15" s="9" t="s">
        <v>35</v>
      </c>
      <c r="B15" s="13" t="s">
        <v>28</v>
      </c>
      <c r="C15" s="88"/>
      <c r="D15" s="96"/>
      <c r="E15" s="96"/>
      <c r="F15" s="109"/>
    </row>
    <row r="16" spans="1:7" ht="16.5" thickBot="1" x14ac:dyDescent="0.3">
      <c r="A16" s="67" t="s">
        <v>36</v>
      </c>
      <c r="B16" s="8" t="s">
        <v>104</v>
      </c>
      <c r="C16" s="88">
        <v>50000</v>
      </c>
      <c r="D16" s="96">
        <v>50000</v>
      </c>
      <c r="E16" s="96">
        <v>50000</v>
      </c>
      <c r="F16" s="109">
        <v>50000</v>
      </c>
    </row>
    <row r="17" spans="1:6" ht="16.5" thickBot="1" x14ac:dyDescent="0.3">
      <c r="A17" s="67" t="s">
        <v>37</v>
      </c>
      <c r="B17" s="8" t="s">
        <v>103</v>
      </c>
      <c r="C17" s="88">
        <v>11985</v>
      </c>
      <c r="D17" s="96">
        <f>D8*0.03</f>
        <v>9480</v>
      </c>
      <c r="E17" s="96">
        <f t="shared" ref="E17:F17" si="0">E8*0.03</f>
        <v>17775</v>
      </c>
      <c r="F17" s="109">
        <f t="shared" si="0"/>
        <v>13272</v>
      </c>
    </row>
    <row r="18" spans="1:6" ht="16.5" thickBot="1" x14ac:dyDescent="0.3">
      <c r="A18" s="67" t="s">
        <v>38</v>
      </c>
      <c r="B18" s="8" t="s">
        <v>103</v>
      </c>
      <c r="C18" s="88">
        <v>15980</v>
      </c>
      <c r="D18" s="96">
        <f>D8*0.04</f>
        <v>12640</v>
      </c>
      <c r="E18" s="96">
        <f t="shared" ref="E18:F18" si="1">E8*0.04</f>
        <v>23700</v>
      </c>
      <c r="F18" s="109">
        <f t="shared" si="1"/>
        <v>17696</v>
      </c>
    </row>
    <row r="19" spans="1:6" ht="16.5" thickBot="1" x14ac:dyDescent="0.3">
      <c r="A19" s="67" t="s">
        <v>39</v>
      </c>
      <c r="B19" s="8" t="s">
        <v>104</v>
      </c>
      <c r="C19" s="88">
        <v>400</v>
      </c>
      <c r="D19" s="96">
        <v>400</v>
      </c>
      <c r="E19" s="96">
        <v>400</v>
      </c>
      <c r="F19" s="109">
        <v>400</v>
      </c>
    </row>
    <row r="20" spans="1:6" ht="16.5" thickBot="1" x14ac:dyDescent="0.3">
      <c r="A20" s="67" t="s">
        <v>40</v>
      </c>
      <c r="B20" s="8" t="s">
        <v>104</v>
      </c>
      <c r="C20" s="88">
        <v>2400</v>
      </c>
      <c r="D20" s="96">
        <v>2400</v>
      </c>
      <c r="E20" s="96">
        <v>2400</v>
      </c>
      <c r="F20" s="109">
        <v>2400</v>
      </c>
    </row>
    <row r="21" spans="1:6" ht="16.5" thickBot="1" x14ac:dyDescent="0.3">
      <c r="A21" s="67" t="s">
        <v>41</v>
      </c>
      <c r="B21" s="8" t="s">
        <v>104</v>
      </c>
      <c r="C21" s="88">
        <v>45000</v>
      </c>
      <c r="D21" s="96">
        <v>45000</v>
      </c>
      <c r="E21" s="96">
        <v>45000</v>
      </c>
      <c r="F21" s="109">
        <v>45000</v>
      </c>
    </row>
    <row r="22" spans="1:6" ht="16.5" thickBot="1" x14ac:dyDescent="0.3">
      <c r="A22" s="67" t="s">
        <v>42</v>
      </c>
      <c r="B22" s="8" t="s">
        <v>104</v>
      </c>
      <c r="C22" s="88">
        <v>1000</v>
      </c>
      <c r="D22" s="96">
        <v>1000</v>
      </c>
      <c r="E22" s="96">
        <v>1000</v>
      </c>
      <c r="F22" s="109">
        <v>1000</v>
      </c>
    </row>
    <row r="23" spans="1:6" ht="16.5" thickBot="1" x14ac:dyDescent="0.3">
      <c r="A23" s="67" t="s">
        <v>43</v>
      </c>
      <c r="B23" s="7" t="s">
        <v>104</v>
      </c>
      <c r="C23" s="88">
        <v>800</v>
      </c>
      <c r="D23" s="96">
        <v>800</v>
      </c>
      <c r="E23" s="96">
        <v>800</v>
      </c>
      <c r="F23" s="109">
        <v>800</v>
      </c>
    </row>
    <row r="24" spans="1:6" ht="16.5" thickBot="1" x14ac:dyDescent="0.3">
      <c r="A24" s="67" t="s">
        <v>44</v>
      </c>
      <c r="B24" s="8" t="s">
        <v>104</v>
      </c>
      <c r="C24" s="89">
        <v>2400</v>
      </c>
      <c r="D24" s="96">
        <v>2400</v>
      </c>
      <c r="E24" s="96">
        <v>2400</v>
      </c>
      <c r="F24" s="109">
        <v>2400</v>
      </c>
    </row>
    <row r="25" spans="1:6" ht="16.5" thickBot="1" x14ac:dyDescent="0.3">
      <c r="A25" s="67" t="s">
        <v>45</v>
      </c>
      <c r="B25" s="8" t="s">
        <v>104</v>
      </c>
      <c r="C25" s="89">
        <v>600</v>
      </c>
      <c r="D25" s="96">
        <v>600</v>
      </c>
      <c r="E25" s="96">
        <v>600</v>
      </c>
      <c r="F25" s="109">
        <v>600</v>
      </c>
    </row>
    <row r="26" spans="1:6" ht="16.5" thickBot="1" x14ac:dyDescent="0.3">
      <c r="A26" s="67" t="s">
        <v>46</v>
      </c>
      <c r="B26" s="7" t="s">
        <v>104</v>
      </c>
      <c r="C26" s="89">
        <v>6000</v>
      </c>
      <c r="D26" s="96">
        <v>6000</v>
      </c>
      <c r="E26" s="96">
        <v>6000</v>
      </c>
      <c r="F26" s="109">
        <v>6000</v>
      </c>
    </row>
    <row r="27" spans="1:6" ht="16.5" thickBot="1" x14ac:dyDescent="0.3">
      <c r="A27" s="67" t="s">
        <v>47</v>
      </c>
      <c r="B27" s="7" t="s">
        <v>104</v>
      </c>
      <c r="C27" s="89">
        <v>3000</v>
      </c>
      <c r="D27" s="96">
        <v>3000</v>
      </c>
      <c r="E27" s="96">
        <v>3000</v>
      </c>
      <c r="F27" s="109">
        <v>3000</v>
      </c>
    </row>
    <row r="28" spans="1:6" ht="16.5" thickBot="1" x14ac:dyDescent="0.3">
      <c r="A28" s="67" t="s">
        <v>57</v>
      </c>
      <c r="B28" s="7" t="s">
        <v>103</v>
      </c>
      <c r="C28" s="88">
        <v>9987.5</v>
      </c>
      <c r="D28" s="96">
        <f>D8*0.025</f>
        <v>7900</v>
      </c>
      <c r="E28" s="96">
        <f t="shared" ref="E28:F28" si="2">E8*0.025</f>
        <v>14812.5</v>
      </c>
      <c r="F28" s="109">
        <f t="shared" si="2"/>
        <v>11060</v>
      </c>
    </row>
    <row r="29" spans="1:6" ht="16.5" thickBot="1" x14ac:dyDescent="0.3">
      <c r="A29" s="67" t="s">
        <v>49</v>
      </c>
      <c r="B29" s="7" t="s">
        <v>104</v>
      </c>
      <c r="C29" s="88">
        <v>120</v>
      </c>
      <c r="D29" s="96">
        <v>120</v>
      </c>
      <c r="E29" s="96">
        <v>120</v>
      </c>
      <c r="F29" s="109">
        <v>120</v>
      </c>
    </row>
    <row r="30" spans="1:6" ht="16.5" thickBot="1" x14ac:dyDescent="0.3">
      <c r="A30" s="10" t="s">
        <v>116</v>
      </c>
      <c r="B30" s="13" t="s">
        <v>28</v>
      </c>
      <c r="C30" s="88">
        <f>C14-SUM(C15:C29)</f>
        <v>97127.5</v>
      </c>
      <c r="D30" s="96">
        <f>D14-SUM(D15:D29)</f>
        <v>-72540</v>
      </c>
      <c r="E30" s="96">
        <f t="shared" ref="E30:F30" si="3">E14-SUM(E15:E29)</f>
        <v>355292.5</v>
      </c>
      <c r="F30" s="109">
        <f t="shared" si="3"/>
        <v>-234648</v>
      </c>
    </row>
    <row r="34" spans="1:8" s="26" customFormat="1" ht="23.25" x14ac:dyDescent="0.35">
      <c r="A34" s="34" t="s">
        <v>58</v>
      </c>
      <c r="B34" s="35"/>
      <c r="C34" s="90"/>
      <c r="D34" s="90"/>
      <c r="E34" s="90"/>
      <c r="F34" s="90"/>
    </row>
    <row r="35" spans="1:8" ht="15.75" x14ac:dyDescent="0.25">
      <c r="A35" s="36" t="s">
        <v>59</v>
      </c>
      <c r="B35" s="36"/>
      <c r="C35" s="91"/>
      <c r="D35" s="91" t="s">
        <v>60</v>
      </c>
      <c r="E35" s="91"/>
      <c r="F35" s="91"/>
      <c r="H35" s="75" t="s">
        <v>106</v>
      </c>
    </row>
    <row r="36" spans="1:8" ht="105" x14ac:dyDescent="0.25">
      <c r="A36" s="110" t="s">
        <v>117</v>
      </c>
      <c r="B36" s="36"/>
      <c r="C36" s="91"/>
      <c r="D36" s="91"/>
      <c r="E36" s="91"/>
      <c r="F36" s="91"/>
      <c r="H36" s="74"/>
    </row>
    <row r="37" spans="1:8" ht="126" x14ac:dyDescent="0.25">
      <c r="A37" s="36" t="s">
        <v>61</v>
      </c>
      <c r="B37" s="36"/>
      <c r="C37" s="91"/>
      <c r="D37" s="91"/>
      <c r="E37" s="91"/>
      <c r="F37" s="91"/>
      <c r="H37" s="76" t="s">
        <v>107</v>
      </c>
    </row>
    <row r="38" spans="1:8" x14ac:dyDescent="0.25">
      <c r="A38" s="49" t="s">
        <v>62</v>
      </c>
      <c r="B38" s="36"/>
      <c r="C38" s="91"/>
      <c r="D38" s="91"/>
      <c r="E38" s="91"/>
      <c r="F38" s="91"/>
    </row>
    <row r="39" spans="1:8" x14ac:dyDescent="0.25">
      <c r="A39" s="36" t="s">
        <v>118</v>
      </c>
      <c r="B39" s="36"/>
      <c r="C39" s="91"/>
      <c r="D39" s="91"/>
      <c r="E39" s="91"/>
      <c r="F39" s="91"/>
    </row>
    <row r="40" spans="1:8" x14ac:dyDescent="0.25">
      <c r="A40" s="36" t="s">
        <v>119</v>
      </c>
      <c r="B40" s="36"/>
      <c r="C40" s="91"/>
      <c r="D40" s="91"/>
      <c r="E40" s="91"/>
      <c r="F40" s="91"/>
    </row>
    <row r="41" spans="1:8" x14ac:dyDescent="0.25">
      <c r="A41" s="36" t="s">
        <v>120</v>
      </c>
      <c r="B41" s="36"/>
      <c r="C41" s="91"/>
      <c r="D41" s="91"/>
      <c r="E41" s="91"/>
      <c r="F41" s="91"/>
    </row>
    <row r="42" spans="1:8" x14ac:dyDescent="0.25">
      <c r="A42" s="36" t="s">
        <v>121</v>
      </c>
      <c r="B42" s="36"/>
      <c r="C42" s="91"/>
      <c r="D42" s="91"/>
      <c r="E42" s="91"/>
      <c r="F42" s="91"/>
    </row>
    <row r="43" spans="1:8" x14ac:dyDescent="0.25">
      <c r="A43" s="36"/>
      <c r="B43" s="36"/>
      <c r="C43" s="91"/>
      <c r="D43" s="91"/>
      <c r="E43" s="91"/>
      <c r="F43" s="91"/>
    </row>
    <row r="44" spans="1:8" x14ac:dyDescent="0.25">
      <c r="A44" s="36"/>
      <c r="B44" s="36"/>
      <c r="C44" s="91"/>
      <c r="D44" s="91"/>
      <c r="E44" s="91"/>
      <c r="F44" s="91"/>
    </row>
    <row r="45" spans="1:8" x14ac:dyDescent="0.25">
      <c r="A45" s="36"/>
      <c r="B45" s="36"/>
      <c r="C45" s="91"/>
      <c r="D45" s="91"/>
      <c r="E45" s="91"/>
      <c r="F45" s="91"/>
    </row>
    <row r="46" spans="1:8" x14ac:dyDescent="0.25">
      <c r="A46" s="36"/>
      <c r="B46" s="36"/>
      <c r="C46" s="91"/>
      <c r="D46" s="91"/>
      <c r="E46" s="91"/>
      <c r="F46" s="91"/>
    </row>
    <row r="47" spans="1:8" x14ac:dyDescent="0.25">
      <c r="A47" s="36"/>
      <c r="B47" s="36"/>
      <c r="C47" s="91"/>
      <c r="D47" s="91"/>
      <c r="E47" s="91"/>
      <c r="F47" s="91"/>
    </row>
    <row r="48" spans="1:8" x14ac:dyDescent="0.25">
      <c r="A48" s="36"/>
      <c r="B48" s="36"/>
      <c r="C48" s="91"/>
      <c r="D48" s="91"/>
      <c r="E48" s="91"/>
      <c r="F48" s="91"/>
    </row>
    <row r="49" spans="1:6" x14ac:dyDescent="0.25">
      <c r="A49" s="36"/>
      <c r="B49" s="36"/>
      <c r="C49" s="91"/>
      <c r="D49" s="91"/>
      <c r="E49" s="91"/>
      <c r="F49" s="91"/>
    </row>
    <row r="50" spans="1:6" x14ac:dyDescent="0.25">
      <c r="A50" s="36"/>
      <c r="B50" s="36"/>
      <c r="C50" s="91"/>
      <c r="D50" s="91"/>
      <c r="E50" s="91"/>
      <c r="F50" s="91"/>
    </row>
    <row r="51" spans="1:6" x14ac:dyDescent="0.25">
      <c r="A51" s="36"/>
      <c r="B51" s="36"/>
      <c r="C51" s="91"/>
      <c r="D51" s="91"/>
      <c r="E51" s="91"/>
      <c r="F51" s="91"/>
    </row>
    <row r="52" spans="1:6" x14ac:dyDescent="0.25">
      <c r="A52" s="36"/>
      <c r="B52" s="36"/>
      <c r="C52" s="91"/>
      <c r="D52" s="91"/>
      <c r="E52" s="91"/>
      <c r="F52" s="91"/>
    </row>
  </sheetData>
  <mergeCells count="3">
    <mergeCell ref="A5:A6"/>
    <mergeCell ref="B5:B6"/>
    <mergeCell ref="D2:E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7" workbookViewId="0">
      <selection activeCell="I19" sqref="I19"/>
    </sheetView>
  </sheetViews>
  <sheetFormatPr defaultColWidth="8.85546875" defaultRowHeight="15" x14ac:dyDescent="0.25"/>
  <cols>
    <col min="4" max="4" width="13.85546875" customWidth="1"/>
    <col min="5" max="5" width="12.140625" customWidth="1"/>
    <col min="6" max="8" width="12.7109375" customWidth="1"/>
    <col min="9" max="9" width="15.42578125" customWidth="1"/>
  </cols>
  <sheetData>
    <row r="1" spans="1:19" ht="28.5" x14ac:dyDescent="0.45">
      <c r="A1" s="52" t="s">
        <v>63</v>
      </c>
    </row>
    <row r="2" spans="1:19" ht="23.25" x14ac:dyDescent="0.35">
      <c r="A2" s="41"/>
    </row>
    <row r="3" spans="1:19" ht="23.25" x14ac:dyDescent="0.35">
      <c r="A3" s="41"/>
    </row>
    <row r="4" spans="1:19" ht="23.25" x14ac:dyDescent="0.35">
      <c r="A4" s="41" t="s">
        <v>64</v>
      </c>
      <c r="B4" s="42"/>
      <c r="C4" s="42"/>
      <c r="D4" s="42"/>
      <c r="E4" s="42"/>
      <c r="F4" s="42"/>
      <c r="G4" s="42"/>
      <c r="H4" s="42"/>
      <c r="I4" s="42"/>
      <c r="J4" s="42"/>
      <c r="K4" s="42"/>
      <c r="L4" s="42"/>
      <c r="M4" s="42"/>
      <c r="N4" s="42"/>
      <c r="O4" s="42"/>
      <c r="P4" s="42"/>
      <c r="Q4" s="42"/>
      <c r="R4" s="42"/>
      <c r="S4" s="42"/>
    </row>
    <row r="5" spans="1:19" ht="23.25" x14ac:dyDescent="0.35">
      <c r="A5" s="41" t="s">
        <v>65</v>
      </c>
      <c r="B5" s="42"/>
      <c r="C5" s="42"/>
      <c r="D5" s="42"/>
      <c r="E5" s="42"/>
      <c r="F5" s="42"/>
      <c r="G5" s="42"/>
      <c r="H5" s="42"/>
      <c r="I5" s="42"/>
      <c r="J5" s="42"/>
      <c r="K5" s="42"/>
      <c r="L5" s="42"/>
      <c r="M5" s="42"/>
      <c r="N5" s="42"/>
      <c r="O5" s="42"/>
      <c r="P5" s="42"/>
      <c r="Q5" s="42"/>
      <c r="R5" s="42"/>
      <c r="S5" s="42"/>
    </row>
    <row r="6" spans="1:19" ht="15.75" x14ac:dyDescent="0.25">
      <c r="A6" s="50"/>
      <c r="B6" s="42"/>
      <c r="C6" s="42"/>
      <c r="D6" s="42"/>
      <c r="E6" s="42"/>
      <c r="F6" s="42"/>
      <c r="G6" s="42"/>
      <c r="H6" s="42"/>
      <c r="I6" s="42"/>
      <c r="J6" s="42"/>
      <c r="K6" s="42"/>
      <c r="L6" s="42"/>
      <c r="M6" s="42"/>
      <c r="N6" s="42"/>
      <c r="O6" s="42"/>
      <c r="P6" s="42"/>
      <c r="Q6" s="42"/>
      <c r="R6" s="42"/>
      <c r="S6" s="42"/>
    </row>
    <row r="7" spans="1:19" ht="15.75" x14ac:dyDescent="0.25">
      <c r="A7" s="50" t="s">
        <v>66</v>
      </c>
      <c r="B7" s="42"/>
      <c r="C7" s="42"/>
      <c r="D7" s="53">
        <v>4.5</v>
      </c>
      <c r="E7" s="42"/>
      <c r="F7" s="42"/>
      <c r="G7" s="42"/>
      <c r="H7" s="42"/>
      <c r="I7" s="42"/>
      <c r="J7" s="42"/>
      <c r="K7" s="42"/>
      <c r="L7" s="42"/>
      <c r="M7" s="42"/>
      <c r="N7" s="42"/>
      <c r="O7" s="42"/>
      <c r="P7" s="42"/>
      <c r="Q7" s="42"/>
      <c r="R7" s="42"/>
      <c r="S7" s="42"/>
    </row>
    <row r="8" spans="1:19" ht="15.75" x14ac:dyDescent="0.25">
      <c r="A8" s="50" t="s">
        <v>67</v>
      </c>
      <c r="B8" s="42"/>
      <c r="C8" s="42"/>
      <c r="D8" s="53">
        <f>D7*1.05</f>
        <v>4.7250000000000005</v>
      </c>
      <c r="E8" s="42"/>
      <c r="F8" s="42"/>
      <c r="G8" s="42"/>
      <c r="H8" s="42"/>
      <c r="I8" s="42"/>
      <c r="J8" s="42"/>
      <c r="K8" s="42"/>
      <c r="L8" s="42"/>
      <c r="M8" s="42"/>
      <c r="N8" s="42"/>
      <c r="O8" s="42"/>
      <c r="P8" s="42"/>
      <c r="Q8" s="42"/>
      <c r="R8" s="42"/>
      <c r="S8" s="42"/>
    </row>
    <row r="9" spans="1:19" ht="15.75" x14ac:dyDescent="0.25">
      <c r="A9" s="50" t="s">
        <v>68</v>
      </c>
      <c r="B9" s="42"/>
      <c r="C9" s="42"/>
      <c r="D9" s="53"/>
      <c r="E9" s="42"/>
      <c r="F9" s="54">
        <v>3500</v>
      </c>
      <c r="G9" s="42"/>
      <c r="H9" s="42"/>
      <c r="I9" s="42"/>
      <c r="J9" s="42"/>
      <c r="K9" s="42"/>
      <c r="L9" s="42"/>
      <c r="M9" s="42"/>
      <c r="N9" s="42"/>
      <c r="O9" s="42"/>
      <c r="P9" s="42"/>
      <c r="Q9" s="42"/>
      <c r="R9" s="42"/>
      <c r="S9" s="42"/>
    </row>
    <row r="10" spans="1:19" ht="15.75" x14ac:dyDescent="0.25">
      <c r="A10" s="42"/>
      <c r="B10" s="42"/>
      <c r="C10" s="42"/>
      <c r="D10" s="42"/>
      <c r="E10" s="42"/>
      <c r="F10" s="42"/>
      <c r="G10" s="42"/>
      <c r="H10" s="42"/>
      <c r="I10" s="42"/>
      <c r="J10" s="42"/>
      <c r="K10" s="42"/>
      <c r="L10" s="42"/>
      <c r="M10" s="42"/>
      <c r="N10" s="42"/>
      <c r="O10" s="42"/>
      <c r="P10" s="42"/>
      <c r="Q10" s="42"/>
      <c r="R10" s="42"/>
      <c r="S10" s="42"/>
    </row>
    <row r="11" spans="1:19" s="51" customFormat="1" ht="63" x14ac:dyDescent="0.25">
      <c r="A11" s="78" t="s">
        <v>69</v>
      </c>
      <c r="B11" s="78" t="s">
        <v>70</v>
      </c>
      <c r="C11" s="78" t="s">
        <v>108</v>
      </c>
      <c r="D11" s="78" t="s">
        <v>71</v>
      </c>
      <c r="E11" s="78" t="s">
        <v>72</v>
      </c>
      <c r="F11" s="78" t="s">
        <v>73</v>
      </c>
      <c r="G11" s="78" t="s">
        <v>74</v>
      </c>
      <c r="H11" s="78" t="s">
        <v>109</v>
      </c>
      <c r="I11" s="78" t="s">
        <v>75</v>
      </c>
    </row>
    <row r="12" spans="1:19" ht="15.75" x14ac:dyDescent="0.25">
      <c r="A12" s="45" t="s">
        <v>76</v>
      </c>
      <c r="B12" s="44">
        <v>525</v>
      </c>
      <c r="C12" s="77">
        <v>4.5</v>
      </c>
      <c r="D12" s="55">
        <f>B12*C12</f>
        <v>2362.5</v>
      </c>
      <c r="E12" s="44" t="s">
        <v>77</v>
      </c>
      <c r="F12" s="56">
        <f>D12/D28</f>
        <v>0.15856236786469344</v>
      </c>
      <c r="G12" s="57">
        <f>B12*1.057</f>
        <v>554.92499999999995</v>
      </c>
      <c r="H12" s="77">
        <v>4.7300000000000004</v>
      </c>
      <c r="I12" s="58">
        <f>G12*H12</f>
        <v>2624.7952500000001</v>
      </c>
      <c r="J12" s="42"/>
      <c r="K12" s="42"/>
      <c r="L12" s="42"/>
      <c r="M12" s="42"/>
      <c r="N12" s="42"/>
      <c r="O12" s="42"/>
      <c r="P12" s="42"/>
      <c r="Q12" s="42"/>
      <c r="R12" s="42"/>
      <c r="S12" s="42"/>
    </row>
    <row r="13" spans="1:19" ht="15.75" x14ac:dyDescent="0.25">
      <c r="A13" s="45" t="s">
        <v>78</v>
      </c>
      <c r="B13" s="44">
        <v>406</v>
      </c>
      <c r="C13" s="77">
        <v>4.5</v>
      </c>
      <c r="D13" s="55">
        <f t="shared" ref="D13:D28" si="0">B13*C13</f>
        <v>1827</v>
      </c>
      <c r="E13" s="44" t="s">
        <v>77</v>
      </c>
      <c r="F13" s="56">
        <f>D13/D28</f>
        <v>0.1226215644820296</v>
      </c>
      <c r="G13" s="57">
        <f t="shared" ref="G13:G28" si="1">B13*1.057</f>
        <v>429.142</v>
      </c>
      <c r="H13" s="77">
        <v>4.7300000000000004</v>
      </c>
      <c r="I13" s="58">
        <f t="shared" ref="I13:I28" si="2">G13*H13</f>
        <v>2029.8416600000003</v>
      </c>
      <c r="J13" s="42"/>
      <c r="K13" s="42"/>
      <c r="L13" s="42"/>
      <c r="M13" s="42"/>
      <c r="N13" s="42"/>
      <c r="O13" s="42"/>
      <c r="P13" s="42"/>
      <c r="Q13" s="42"/>
      <c r="R13" s="42"/>
      <c r="S13" s="42"/>
    </row>
    <row r="14" spans="1:19" ht="15.75" x14ac:dyDescent="0.25">
      <c r="A14" s="59" t="s">
        <v>77</v>
      </c>
      <c r="B14" s="60">
        <f>B12+B13+B27</f>
        <v>1396</v>
      </c>
      <c r="C14" s="77">
        <v>4.5</v>
      </c>
      <c r="D14" s="55">
        <f t="shared" si="0"/>
        <v>6282</v>
      </c>
      <c r="E14" s="61"/>
      <c r="F14" s="62">
        <f>SUM(F12:F13)</f>
        <v>0.28118393234672301</v>
      </c>
      <c r="G14" s="57">
        <f t="shared" si="1"/>
        <v>1475.5719999999999</v>
      </c>
      <c r="H14" s="77">
        <v>4.7300000000000004</v>
      </c>
      <c r="I14" s="66">
        <f t="shared" si="2"/>
        <v>6979.4555600000003</v>
      </c>
      <c r="J14" s="42"/>
      <c r="K14" s="42"/>
      <c r="L14" s="42"/>
      <c r="M14" s="42"/>
      <c r="N14" s="42"/>
      <c r="O14" s="42"/>
      <c r="P14" s="42"/>
      <c r="Q14" s="42"/>
      <c r="R14" s="42"/>
      <c r="S14" s="42"/>
    </row>
    <row r="15" spans="1:19" ht="15.75" x14ac:dyDescent="0.25">
      <c r="A15" s="45" t="s">
        <v>79</v>
      </c>
      <c r="B15" s="44">
        <v>398</v>
      </c>
      <c r="C15" s="77">
        <v>4.5</v>
      </c>
      <c r="D15" s="55">
        <f t="shared" si="0"/>
        <v>1791</v>
      </c>
      <c r="E15" s="44" t="s">
        <v>80</v>
      </c>
      <c r="F15" s="56">
        <f>D15/D28</f>
        <v>0.12020537601932951</v>
      </c>
      <c r="G15" s="57">
        <f t="shared" si="1"/>
        <v>420.68599999999998</v>
      </c>
      <c r="H15" s="77">
        <v>4.7300000000000004</v>
      </c>
      <c r="I15" s="58">
        <f t="shared" si="2"/>
        <v>1989.8447800000001</v>
      </c>
      <c r="J15" s="42"/>
      <c r="K15" s="42"/>
      <c r="L15" s="42"/>
      <c r="M15" s="42"/>
      <c r="N15" s="42"/>
      <c r="O15" s="42"/>
      <c r="P15" s="42"/>
      <c r="Q15" s="42"/>
      <c r="R15" s="42"/>
      <c r="S15" s="42"/>
    </row>
    <row r="16" spans="1:19" ht="15.75" x14ac:dyDescent="0.25">
      <c r="A16" s="45" t="s">
        <v>81</v>
      </c>
      <c r="B16" s="44">
        <v>350</v>
      </c>
      <c r="C16" s="77">
        <v>4.5</v>
      </c>
      <c r="D16" s="55">
        <f t="shared" si="0"/>
        <v>1575</v>
      </c>
      <c r="E16" s="44" t="s">
        <v>80</v>
      </c>
      <c r="F16" s="56">
        <f>D16/D28</f>
        <v>0.10570824524312897</v>
      </c>
      <c r="G16" s="57">
        <f t="shared" si="1"/>
        <v>369.95</v>
      </c>
      <c r="H16" s="77">
        <v>4.7300000000000004</v>
      </c>
      <c r="I16" s="58">
        <f t="shared" si="2"/>
        <v>1749.8635000000002</v>
      </c>
      <c r="J16" s="42"/>
      <c r="K16" s="42"/>
      <c r="L16" s="42"/>
      <c r="M16" s="42"/>
      <c r="N16" s="42"/>
      <c r="O16" s="42"/>
      <c r="P16" s="42"/>
      <c r="Q16" s="42"/>
      <c r="R16" s="42"/>
      <c r="S16" s="42"/>
    </row>
    <row r="17" spans="1:19" ht="15.75" x14ac:dyDescent="0.25">
      <c r="A17" s="45" t="s">
        <v>82</v>
      </c>
      <c r="B17" s="44">
        <v>125</v>
      </c>
      <c r="C17" s="77">
        <v>4.5</v>
      </c>
      <c r="D17" s="55">
        <f t="shared" si="0"/>
        <v>562.5</v>
      </c>
      <c r="E17" s="44" t="s">
        <v>80</v>
      </c>
      <c r="F17" s="56">
        <f>D17/D28</f>
        <v>3.7752944729688917E-2</v>
      </c>
      <c r="G17" s="57">
        <f t="shared" si="1"/>
        <v>132.125</v>
      </c>
      <c r="H17" s="77">
        <v>4.7300000000000004</v>
      </c>
      <c r="I17" s="58">
        <f t="shared" si="2"/>
        <v>624.95125000000007</v>
      </c>
      <c r="J17" s="42"/>
      <c r="K17" s="42"/>
      <c r="L17" s="42"/>
      <c r="M17" s="42"/>
      <c r="N17" s="42"/>
      <c r="O17" s="42"/>
      <c r="P17" s="42"/>
      <c r="Q17" s="42"/>
      <c r="R17" s="42"/>
      <c r="S17" s="42"/>
    </row>
    <row r="18" spans="1:19" ht="15.75" x14ac:dyDescent="0.25">
      <c r="A18" s="59" t="s">
        <v>80</v>
      </c>
      <c r="B18" s="60">
        <f>B15+B16+B17</f>
        <v>873</v>
      </c>
      <c r="C18" s="77">
        <v>4.5</v>
      </c>
      <c r="D18" s="55">
        <f t="shared" si="0"/>
        <v>3928.5</v>
      </c>
      <c r="E18" s="61"/>
      <c r="F18" s="62">
        <f>SUM(F15:F17)</f>
        <v>0.26366656599214738</v>
      </c>
      <c r="G18" s="57">
        <f t="shared" si="1"/>
        <v>922.76099999999997</v>
      </c>
      <c r="H18" s="77">
        <v>4.7300000000000004</v>
      </c>
      <c r="I18" s="66">
        <f t="shared" si="2"/>
        <v>4364.6595299999999</v>
      </c>
      <c r="J18" s="42"/>
      <c r="K18" s="42"/>
      <c r="L18" s="42"/>
      <c r="M18" s="42"/>
      <c r="N18" s="42"/>
      <c r="O18" s="42"/>
      <c r="P18" s="42"/>
      <c r="Q18" s="42"/>
      <c r="R18" s="42"/>
      <c r="S18" s="42"/>
    </row>
    <row r="19" spans="1:19" ht="15.75" x14ac:dyDescent="0.25">
      <c r="A19" s="45" t="s">
        <v>83</v>
      </c>
      <c r="B19" s="44">
        <v>85</v>
      </c>
      <c r="C19" s="77">
        <v>4.5</v>
      </c>
      <c r="D19" s="55">
        <f t="shared" si="0"/>
        <v>382.5</v>
      </c>
      <c r="E19" s="44" t="s">
        <v>84</v>
      </c>
      <c r="F19" s="56">
        <f>D19/D28</f>
        <v>2.5672002416188461E-2</v>
      </c>
      <c r="G19" s="57">
        <f t="shared" si="1"/>
        <v>89.844999999999999</v>
      </c>
      <c r="H19" s="77">
        <v>4.7300000000000004</v>
      </c>
      <c r="I19" s="58">
        <f t="shared" si="2"/>
        <v>424.96685000000002</v>
      </c>
      <c r="J19" s="42"/>
      <c r="K19" s="42"/>
      <c r="L19" s="42"/>
      <c r="M19" s="42"/>
      <c r="N19" s="42"/>
      <c r="O19" s="42"/>
      <c r="P19" s="42"/>
      <c r="Q19" s="42"/>
      <c r="R19" s="42"/>
      <c r="S19" s="42"/>
    </row>
    <row r="20" spans="1:19" ht="15.75" x14ac:dyDescent="0.25">
      <c r="A20" s="45" t="s">
        <v>85</v>
      </c>
      <c r="B20" s="44">
        <v>78</v>
      </c>
      <c r="C20" s="77">
        <v>4.5</v>
      </c>
      <c r="D20" s="55">
        <f t="shared" si="0"/>
        <v>351</v>
      </c>
      <c r="E20" s="44" t="s">
        <v>84</v>
      </c>
      <c r="F20" s="56">
        <f>D20/D28</f>
        <v>2.3557837511325883E-2</v>
      </c>
      <c r="G20" s="57">
        <f t="shared" si="1"/>
        <v>82.445999999999998</v>
      </c>
      <c r="H20" s="77">
        <v>4.7300000000000004</v>
      </c>
      <c r="I20" s="58">
        <f t="shared" si="2"/>
        <v>389.96958000000001</v>
      </c>
      <c r="J20" s="42"/>
      <c r="K20" s="42"/>
      <c r="L20" s="42"/>
      <c r="M20" s="42"/>
      <c r="N20" s="42"/>
      <c r="O20" s="42"/>
      <c r="P20" s="42"/>
      <c r="Q20" s="42"/>
      <c r="R20" s="42"/>
      <c r="S20" s="42"/>
    </row>
    <row r="21" spans="1:19" ht="15.75" x14ac:dyDescent="0.25">
      <c r="A21" s="45" t="s">
        <v>86</v>
      </c>
      <c r="B21" s="44">
        <v>69</v>
      </c>
      <c r="C21" s="77">
        <v>4.5</v>
      </c>
      <c r="D21" s="55">
        <f t="shared" si="0"/>
        <v>310.5</v>
      </c>
      <c r="E21" s="44" t="s">
        <v>84</v>
      </c>
      <c r="F21" s="56">
        <f>D21/D28</f>
        <v>2.0839625490788282E-2</v>
      </c>
      <c r="G21" s="57">
        <f t="shared" si="1"/>
        <v>72.932999999999993</v>
      </c>
      <c r="H21" s="77">
        <v>4.7300000000000004</v>
      </c>
      <c r="I21" s="58">
        <f t="shared" si="2"/>
        <v>344.97309000000001</v>
      </c>
      <c r="J21" s="42"/>
      <c r="K21" s="42"/>
      <c r="L21" s="42"/>
      <c r="M21" s="42"/>
      <c r="N21" s="42"/>
      <c r="O21" s="42"/>
      <c r="P21" s="42"/>
      <c r="Q21" s="42"/>
      <c r="R21" s="42"/>
      <c r="S21" s="42"/>
    </row>
    <row r="22" spans="1:19" ht="15.75" x14ac:dyDescent="0.25">
      <c r="A22" s="59" t="s">
        <v>84</v>
      </c>
      <c r="B22" s="60">
        <f>B19+B20+B21</f>
        <v>232</v>
      </c>
      <c r="C22" s="77">
        <v>4.5</v>
      </c>
      <c r="D22" s="55">
        <f t="shared" si="0"/>
        <v>1044</v>
      </c>
      <c r="E22" s="61"/>
      <c r="F22" s="62">
        <f>SUM(F19:F21)</f>
        <v>7.0069465418302626E-2</v>
      </c>
      <c r="G22" s="57">
        <f t="shared" si="1"/>
        <v>245.22399999999999</v>
      </c>
      <c r="H22" s="77">
        <v>4.7300000000000004</v>
      </c>
      <c r="I22" s="66">
        <f t="shared" si="2"/>
        <v>1159.9095200000002</v>
      </c>
      <c r="J22" s="42"/>
      <c r="K22" s="42"/>
      <c r="L22" s="42"/>
      <c r="M22" s="42"/>
      <c r="N22" s="42"/>
      <c r="O22" s="42"/>
      <c r="P22" s="42"/>
      <c r="Q22" s="42"/>
      <c r="R22" s="42"/>
      <c r="S22" s="42"/>
    </row>
    <row r="23" spans="1:19" ht="15.75" x14ac:dyDescent="0.25">
      <c r="A23" s="45" t="s">
        <v>87</v>
      </c>
      <c r="B23" s="44">
        <v>154</v>
      </c>
      <c r="C23" s="77">
        <v>4.5</v>
      </c>
      <c r="D23" s="55">
        <f t="shared" si="0"/>
        <v>693</v>
      </c>
      <c r="E23" s="44" t="s">
        <v>88</v>
      </c>
      <c r="F23" s="56">
        <f>D23/D28</f>
        <v>4.6511627906976744E-2</v>
      </c>
      <c r="G23" s="57">
        <f t="shared" si="1"/>
        <v>162.77799999999999</v>
      </c>
      <c r="H23" s="77">
        <v>4.7300000000000004</v>
      </c>
      <c r="I23" s="58">
        <f t="shared" si="2"/>
        <v>769.93993999999998</v>
      </c>
      <c r="J23" s="42"/>
      <c r="K23" s="42"/>
      <c r="L23" s="42"/>
      <c r="M23" s="42"/>
      <c r="N23" s="42"/>
      <c r="O23" s="42"/>
      <c r="P23" s="42"/>
      <c r="Q23" s="42"/>
      <c r="R23" s="42"/>
      <c r="S23" s="42"/>
    </row>
    <row r="24" spans="1:19" ht="15.75" x14ac:dyDescent="0.25">
      <c r="A24" s="45" t="s">
        <v>89</v>
      </c>
      <c r="B24" s="44">
        <v>270</v>
      </c>
      <c r="C24" s="77">
        <v>4.5</v>
      </c>
      <c r="D24" s="55">
        <f t="shared" si="0"/>
        <v>1215</v>
      </c>
      <c r="E24" s="44" t="s">
        <v>88</v>
      </c>
      <c r="F24" s="56">
        <f>D24/D28</f>
        <v>8.1546360616128064E-2</v>
      </c>
      <c r="G24" s="57">
        <f t="shared" si="1"/>
        <v>285.39</v>
      </c>
      <c r="H24" s="77">
        <v>4.7300000000000004</v>
      </c>
      <c r="I24" s="58">
        <f t="shared" si="2"/>
        <v>1349.8947000000001</v>
      </c>
      <c r="J24" s="42"/>
      <c r="K24" s="42"/>
      <c r="L24" s="42"/>
      <c r="M24" s="42"/>
      <c r="N24" s="42"/>
      <c r="O24" s="42"/>
      <c r="P24" s="42"/>
      <c r="Q24" s="42"/>
      <c r="R24" s="42"/>
      <c r="S24" s="42"/>
    </row>
    <row r="25" spans="1:19" ht="15.75" x14ac:dyDescent="0.25">
      <c r="A25" s="45" t="s">
        <v>90</v>
      </c>
      <c r="B25" s="44">
        <v>386</v>
      </c>
      <c r="C25" s="77">
        <v>4.5</v>
      </c>
      <c r="D25" s="55">
        <f t="shared" si="0"/>
        <v>1737</v>
      </c>
      <c r="E25" s="44" t="s">
        <v>88</v>
      </c>
      <c r="F25" s="56">
        <f>D25/D28</f>
        <v>0.11658109332527937</v>
      </c>
      <c r="G25" s="57">
        <f t="shared" si="1"/>
        <v>408.00199999999995</v>
      </c>
      <c r="H25" s="77">
        <v>4.7300000000000004</v>
      </c>
      <c r="I25" s="58">
        <f t="shared" si="2"/>
        <v>1929.8494599999999</v>
      </c>
      <c r="J25" s="42"/>
      <c r="K25" s="42"/>
      <c r="L25" s="42"/>
      <c r="M25" s="42"/>
      <c r="N25" s="42"/>
      <c r="O25" s="42"/>
      <c r="P25" s="42"/>
      <c r="Q25" s="42"/>
      <c r="R25" s="42"/>
      <c r="S25" s="42"/>
    </row>
    <row r="26" spans="1:19" ht="15.75" x14ac:dyDescent="0.25">
      <c r="A26" s="59" t="s">
        <v>88</v>
      </c>
      <c r="B26" s="60">
        <f>B23+B24+B25</f>
        <v>810</v>
      </c>
      <c r="C26" s="77">
        <v>4.5</v>
      </c>
      <c r="D26" s="55">
        <f t="shared" si="0"/>
        <v>3645</v>
      </c>
      <c r="E26" s="61"/>
      <c r="F26" s="62">
        <f>SUM(F23:F25)</f>
        <v>0.24463908184838418</v>
      </c>
      <c r="G26" s="57">
        <f t="shared" si="1"/>
        <v>856.17</v>
      </c>
      <c r="H26" s="77">
        <v>4.7300000000000004</v>
      </c>
      <c r="I26" s="66">
        <f t="shared" si="2"/>
        <v>4049.6841000000004</v>
      </c>
      <c r="J26" s="42"/>
      <c r="K26" s="42"/>
      <c r="L26" s="42"/>
      <c r="M26" s="42"/>
      <c r="N26" s="42"/>
      <c r="O26" s="42"/>
      <c r="P26" s="42"/>
      <c r="Q26" s="42"/>
      <c r="R26" s="42"/>
      <c r="S26" s="42"/>
    </row>
    <row r="27" spans="1:19" ht="15.75" x14ac:dyDescent="0.25">
      <c r="A27" s="45" t="s">
        <v>91</v>
      </c>
      <c r="B27" s="44">
        <v>465</v>
      </c>
      <c r="C27" s="77">
        <v>4.5</v>
      </c>
      <c r="D27" s="55">
        <f t="shared" si="0"/>
        <v>2092.5</v>
      </c>
      <c r="E27" s="44" t="s">
        <v>77</v>
      </c>
      <c r="F27" s="56">
        <f>D27/D28</f>
        <v>0.14044095439444276</v>
      </c>
      <c r="G27" s="57">
        <f t="shared" si="1"/>
        <v>491.505</v>
      </c>
      <c r="H27" s="77">
        <v>4.7300000000000004</v>
      </c>
      <c r="I27" s="58">
        <f t="shared" si="2"/>
        <v>2324.8186500000002</v>
      </c>
      <c r="J27" s="42"/>
      <c r="K27" s="42"/>
      <c r="L27" s="42"/>
      <c r="M27" s="42"/>
      <c r="N27" s="42"/>
      <c r="O27" s="42"/>
      <c r="P27" s="42"/>
      <c r="Q27" s="42"/>
      <c r="R27" s="42"/>
      <c r="S27" s="42"/>
    </row>
    <row r="28" spans="1:19" ht="15.75" x14ac:dyDescent="0.25">
      <c r="A28" s="43" t="s">
        <v>92</v>
      </c>
      <c r="B28" s="63">
        <f>SUM(B12:B27)-B26-B22-B18-B14</f>
        <v>3311</v>
      </c>
      <c r="C28" s="77">
        <v>4.5</v>
      </c>
      <c r="D28" s="55">
        <f t="shared" si="0"/>
        <v>14899.5</v>
      </c>
      <c r="E28" s="64"/>
      <c r="F28" s="65">
        <v>1</v>
      </c>
      <c r="G28" s="63">
        <f t="shared" si="1"/>
        <v>3499.7269999999999</v>
      </c>
      <c r="H28" s="77">
        <v>4.7300000000000004</v>
      </c>
      <c r="I28" s="66">
        <f t="shared" si="2"/>
        <v>16553.708710000003</v>
      </c>
      <c r="J28" s="50"/>
      <c r="K28" s="50"/>
      <c r="L28" s="42"/>
      <c r="M28" s="42"/>
      <c r="N28" s="42"/>
      <c r="O28" s="42"/>
      <c r="P28" s="42"/>
      <c r="Q28" s="42"/>
      <c r="R28" s="42"/>
      <c r="S28" s="42"/>
    </row>
    <row r="29" spans="1:19" ht="15.75" x14ac:dyDescent="0.25">
      <c r="A29" s="42"/>
      <c r="B29" s="42"/>
      <c r="C29" s="42"/>
      <c r="D29" s="42"/>
      <c r="E29" s="42"/>
      <c r="F29" s="42"/>
      <c r="G29" s="42"/>
      <c r="H29" s="42"/>
      <c r="I29" s="42"/>
      <c r="J29" s="42"/>
      <c r="K29" s="42"/>
      <c r="L29" s="42"/>
      <c r="M29" s="42"/>
      <c r="N29" s="42"/>
      <c r="O29" s="42"/>
      <c r="P29" s="42"/>
      <c r="Q29" s="42"/>
      <c r="R29" s="42"/>
      <c r="S29" s="42"/>
    </row>
    <row r="30" spans="1:19" ht="15.75" x14ac:dyDescent="0.25">
      <c r="A30" s="42"/>
      <c r="B30" s="42"/>
      <c r="C30" s="42"/>
      <c r="D30" s="42"/>
      <c r="E30" s="42"/>
      <c r="F30" s="42"/>
      <c r="G30" s="42"/>
      <c r="H30" s="42"/>
      <c r="I30" s="42"/>
      <c r="J30" s="42"/>
      <c r="K30" s="42"/>
      <c r="L30" s="42"/>
      <c r="M30" s="42"/>
      <c r="N30" s="42"/>
      <c r="O30" s="42"/>
      <c r="P30" s="42"/>
      <c r="Q30" s="42"/>
      <c r="R30" s="42"/>
      <c r="S30" s="42"/>
    </row>
    <row r="31" spans="1:19" ht="15.75" x14ac:dyDescent="0.25">
      <c r="A31" s="42"/>
      <c r="B31" s="42"/>
      <c r="C31" s="42"/>
      <c r="D31" s="42"/>
      <c r="E31" s="42"/>
      <c r="F31" s="42"/>
      <c r="G31" s="42"/>
      <c r="H31" s="42"/>
      <c r="I31" s="42"/>
      <c r="J31" s="42"/>
      <c r="K31" s="42"/>
      <c r="L31" s="42"/>
      <c r="M31" s="42"/>
      <c r="N31" s="42"/>
      <c r="O31" s="42"/>
      <c r="P31" s="42"/>
      <c r="Q31" s="42"/>
      <c r="R31" s="42"/>
      <c r="S31" s="42"/>
    </row>
    <row r="32" spans="1:19" ht="15.75" x14ac:dyDescent="0.25">
      <c r="A32" s="42"/>
      <c r="B32" s="42"/>
      <c r="C32" s="42"/>
      <c r="D32" s="42"/>
      <c r="E32" s="42"/>
      <c r="F32" s="42"/>
      <c r="G32" s="42"/>
      <c r="H32" s="42"/>
      <c r="I32" s="42"/>
      <c r="J32" s="42"/>
      <c r="K32" s="42"/>
      <c r="L32" s="42"/>
      <c r="M32" s="42"/>
      <c r="N32" s="42"/>
      <c r="O32" s="42"/>
      <c r="P32" s="42"/>
      <c r="Q32" s="42"/>
      <c r="R32" s="42"/>
      <c r="S32" s="42"/>
    </row>
    <row r="33" spans="1:19" ht="15.75" x14ac:dyDescent="0.25">
      <c r="A33" s="42"/>
      <c r="B33" s="42"/>
      <c r="C33" s="42"/>
      <c r="D33" s="42"/>
      <c r="E33" s="42"/>
      <c r="F33" s="42"/>
      <c r="G33" s="42"/>
      <c r="H33" s="42"/>
      <c r="I33" s="42"/>
      <c r="J33" s="42"/>
      <c r="K33" s="42"/>
      <c r="L33" s="42"/>
      <c r="M33" s="42"/>
      <c r="N33" s="42"/>
      <c r="O33" s="42"/>
      <c r="P33" s="42"/>
      <c r="Q33" s="42"/>
      <c r="R33" s="42"/>
      <c r="S33" s="42"/>
    </row>
    <row r="34" spans="1:19" ht="15.75" x14ac:dyDescent="0.25">
      <c r="A34" s="42"/>
      <c r="B34" s="42"/>
      <c r="C34" s="42"/>
      <c r="D34" s="42"/>
      <c r="E34" s="42"/>
      <c r="F34" s="42"/>
      <c r="G34" s="42"/>
      <c r="H34" s="42"/>
      <c r="I34" s="42"/>
      <c r="J34" s="42"/>
      <c r="K34" s="42"/>
      <c r="L34" s="42"/>
      <c r="M34" s="42"/>
      <c r="N34" s="42"/>
      <c r="O34" s="42"/>
      <c r="P34" s="42"/>
      <c r="Q34" s="42"/>
      <c r="R34" s="42"/>
      <c r="S34" s="42"/>
    </row>
    <row r="35" spans="1:19" ht="15.75" x14ac:dyDescent="0.25">
      <c r="A35" s="42"/>
      <c r="B35" s="42"/>
      <c r="C35" s="42"/>
      <c r="D35" s="42"/>
      <c r="E35" s="42"/>
      <c r="F35" s="42"/>
      <c r="G35" s="42"/>
      <c r="H35" s="42"/>
      <c r="I35" s="42"/>
      <c r="J35" s="42"/>
      <c r="K35" s="42"/>
      <c r="L35" s="42"/>
      <c r="M35" s="42"/>
      <c r="N35" s="42"/>
      <c r="O35" s="42"/>
      <c r="P35" s="42"/>
      <c r="Q35" s="42"/>
      <c r="R35" s="42"/>
      <c r="S35" s="42"/>
    </row>
    <row r="36" spans="1:19" ht="15.75" x14ac:dyDescent="0.25">
      <c r="A36" s="42"/>
      <c r="B36" s="42"/>
      <c r="C36" s="42"/>
      <c r="D36" s="42"/>
      <c r="E36" s="42"/>
      <c r="F36" s="42"/>
      <c r="G36" s="42"/>
      <c r="H36" s="42"/>
      <c r="I36" s="42"/>
      <c r="J36" s="42"/>
      <c r="K36" s="42"/>
      <c r="L36" s="42"/>
      <c r="M36" s="42"/>
      <c r="N36" s="42"/>
      <c r="O36" s="42"/>
      <c r="P36" s="42"/>
      <c r="Q36" s="42"/>
      <c r="R36" s="42"/>
      <c r="S36" s="42"/>
    </row>
    <row r="37" spans="1:19" ht="15.75" x14ac:dyDescent="0.25">
      <c r="A37" s="42"/>
      <c r="B37" s="42"/>
      <c r="C37" s="42"/>
      <c r="D37" s="42"/>
      <c r="E37" s="42"/>
      <c r="F37" s="42"/>
      <c r="G37" s="42"/>
      <c r="H37" s="42"/>
      <c r="I37" s="42"/>
      <c r="J37" s="42"/>
      <c r="K37" s="42"/>
      <c r="L37" s="42"/>
      <c r="M37" s="42"/>
      <c r="N37" s="42"/>
      <c r="O37" s="42"/>
      <c r="P37" s="42"/>
      <c r="Q37" s="42"/>
      <c r="R37" s="42"/>
      <c r="S37" s="42"/>
    </row>
    <row r="38" spans="1:19" ht="15.75" x14ac:dyDescent="0.25">
      <c r="A38" s="42"/>
      <c r="B38" s="42"/>
      <c r="C38" s="42"/>
      <c r="D38" s="42"/>
      <c r="E38" s="42"/>
      <c r="F38" s="42"/>
      <c r="G38" s="42"/>
      <c r="H38" s="42"/>
      <c r="I38" s="42"/>
      <c r="J38" s="42"/>
      <c r="K38" s="42"/>
      <c r="L38" s="42"/>
      <c r="M38" s="42"/>
      <c r="N38" s="42"/>
      <c r="O38" s="42"/>
      <c r="P38" s="42"/>
      <c r="Q38" s="42"/>
      <c r="R38" s="42"/>
      <c r="S38" s="42"/>
    </row>
    <row r="39" spans="1:19" ht="15.75" x14ac:dyDescent="0.25">
      <c r="A39" s="42"/>
      <c r="B39" s="42"/>
      <c r="C39" s="42"/>
      <c r="D39" s="42"/>
      <c r="E39" s="42"/>
      <c r="F39" s="42"/>
      <c r="G39" s="42"/>
      <c r="H39" s="42"/>
      <c r="I39" s="42"/>
      <c r="J39" s="42"/>
      <c r="K39" s="42"/>
      <c r="L39" s="42"/>
      <c r="M39" s="42"/>
      <c r="N39" s="42"/>
      <c r="O39" s="42"/>
      <c r="P39" s="42"/>
      <c r="Q39" s="42"/>
      <c r="R39" s="42"/>
      <c r="S39" s="42"/>
    </row>
    <row r="40" spans="1:19" ht="15.75" x14ac:dyDescent="0.25">
      <c r="A40" s="42"/>
      <c r="B40" s="42"/>
      <c r="C40" s="42"/>
      <c r="D40" s="42"/>
      <c r="E40" s="42"/>
      <c r="F40" s="42"/>
      <c r="G40" s="42"/>
      <c r="H40" s="42"/>
      <c r="I40" s="42"/>
      <c r="J40" s="42"/>
      <c r="K40" s="42"/>
      <c r="L40" s="42"/>
      <c r="M40" s="42"/>
      <c r="N40" s="42"/>
      <c r="O40" s="42"/>
      <c r="P40" s="42"/>
      <c r="Q40" s="42"/>
      <c r="R40" s="42"/>
      <c r="S40" s="42"/>
    </row>
    <row r="41" spans="1:19" ht="15.75" x14ac:dyDescent="0.25">
      <c r="A41" s="42"/>
      <c r="B41" s="42"/>
      <c r="C41" s="42"/>
      <c r="D41" s="42"/>
      <c r="E41" s="42"/>
      <c r="F41" s="42"/>
      <c r="G41" s="42"/>
      <c r="H41" s="42"/>
      <c r="I41" s="42"/>
      <c r="J41" s="42"/>
      <c r="K41" s="42"/>
      <c r="L41" s="42"/>
      <c r="M41" s="42"/>
      <c r="N41" s="42"/>
      <c r="O41" s="42"/>
      <c r="P41" s="42"/>
      <c r="Q41" s="42"/>
      <c r="R41" s="42"/>
      <c r="S41" s="42"/>
    </row>
    <row r="42" spans="1:19" ht="15.75" x14ac:dyDescent="0.25">
      <c r="A42" s="42"/>
      <c r="B42" s="42"/>
      <c r="C42" s="42"/>
      <c r="D42" s="42"/>
      <c r="E42" s="42"/>
      <c r="F42" s="42"/>
      <c r="G42" s="42"/>
      <c r="H42" s="42"/>
      <c r="I42" s="42"/>
      <c r="J42" s="42"/>
      <c r="K42" s="42"/>
      <c r="L42" s="42"/>
      <c r="M42" s="42"/>
      <c r="N42" s="42"/>
      <c r="O42" s="42"/>
      <c r="P42" s="42"/>
      <c r="Q42" s="42"/>
      <c r="R42" s="42"/>
      <c r="S42" s="42"/>
    </row>
    <row r="43" spans="1:19" ht="15.75" x14ac:dyDescent="0.25">
      <c r="A43" s="42"/>
      <c r="B43" s="42"/>
      <c r="C43" s="42"/>
      <c r="D43" s="42"/>
      <c r="E43" s="42"/>
      <c r="F43" s="42"/>
      <c r="G43" s="42"/>
      <c r="H43" s="42"/>
      <c r="I43" s="42"/>
      <c r="J43" s="42"/>
      <c r="K43" s="42"/>
      <c r="L43" s="42"/>
      <c r="M43" s="42"/>
      <c r="N43" s="42"/>
      <c r="O43" s="42"/>
      <c r="P43" s="42"/>
      <c r="Q43" s="42"/>
      <c r="R43" s="42"/>
      <c r="S43" s="42"/>
    </row>
    <row r="44" spans="1:19" ht="15.75" x14ac:dyDescent="0.25">
      <c r="A44" s="42"/>
      <c r="B44" s="42"/>
      <c r="C44" s="42"/>
      <c r="D44" s="42"/>
      <c r="E44" s="42"/>
      <c r="F44" s="42"/>
      <c r="G44" s="42"/>
      <c r="H44" s="42"/>
      <c r="I44" s="42"/>
      <c r="J44" s="42"/>
      <c r="K44" s="42"/>
      <c r="L44" s="42"/>
      <c r="M44" s="42"/>
      <c r="N44" s="42"/>
      <c r="O44" s="42"/>
      <c r="P44" s="42"/>
      <c r="Q44" s="42"/>
      <c r="R44" s="42"/>
      <c r="S44" s="42"/>
    </row>
    <row r="45" spans="1:19" ht="15.75" x14ac:dyDescent="0.25">
      <c r="A45" s="42"/>
      <c r="B45" s="42"/>
      <c r="C45" s="42"/>
      <c r="D45" s="42"/>
      <c r="E45" s="42"/>
      <c r="F45" s="42"/>
      <c r="G45" s="42"/>
      <c r="H45" s="42"/>
      <c r="I45" s="42"/>
      <c r="J45" s="42"/>
      <c r="K45" s="42"/>
      <c r="L45" s="42"/>
      <c r="M45" s="42"/>
      <c r="N45" s="42"/>
      <c r="O45" s="42"/>
      <c r="P45" s="42"/>
      <c r="Q45" s="42"/>
      <c r="R45" s="42"/>
      <c r="S45" s="42"/>
    </row>
    <row r="46" spans="1:19" ht="15.75" x14ac:dyDescent="0.25">
      <c r="A46" s="42"/>
      <c r="B46" s="42"/>
      <c r="C46" s="42"/>
      <c r="D46" s="42"/>
      <c r="E46" s="42"/>
      <c r="F46" s="42"/>
      <c r="G46" s="42"/>
      <c r="H46" s="42"/>
      <c r="I46" s="42"/>
      <c r="J46" s="42"/>
      <c r="K46" s="42"/>
      <c r="L46" s="42"/>
      <c r="M46" s="42"/>
      <c r="N46" s="42"/>
      <c r="O46" s="42"/>
      <c r="P46" s="42"/>
      <c r="Q46" s="42"/>
      <c r="R46" s="42"/>
      <c r="S46" s="42"/>
    </row>
    <row r="47" spans="1:19" ht="15.75" x14ac:dyDescent="0.25">
      <c r="A47" s="42"/>
      <c r="B47" s="42"/>
      <c r="C47" s="42"/>
      <c r="D47" s="42"/>
      <c r="E47" s="42"/>
      <c r="F47" s="42"/>
      <c r="G47" s="42"/>
      <c r="H47" s="42"/>
      <c r="I47" s="42"/>
      <c r="J47" s="42"/>
      <c r="K47" s="42"/>
      <c r="L47" s="42"/>
      <c r="M47" s="42"/>
      <c r="N47" s="42"/>
      <c r="O47" s="42"/>
      <c r="P47" s="42"/>
      <c r="Q47" s="42"/>
      <c r="R47" s="42"/>
      <c r="S47" s="42"/>
    </row>
    <row r="48" spans="1:19" ht="15.75" x14ac:dyDescent="0.25">
      <c r="A48" s="42"/>
      <c r="B48" s="42"/>
      <c r="C48" s="42"/>
      <c r="D48" s="42"/>
      <c r="E48" s="42"/>
      <c r="F48" s="42"/>
      <c r="G48" s="42"/>
      <c r="H48" s="42"/>
      <c r="I48" s="42"/>
      <c r="J48" s="42"/>
      <c r="K48" s="42"/>
      <c r="L48" s="42"/>
      <c r="M48" s="42"/>
      <c r="N48" s="42"/>
      <c r="O48" s="42"/>
      <c r="P48" s="42"/>
      <c r="Q48" s="42"/>
      <c r="R48" s="42"/>
      <c r="S48" s="42"/>
    </row>
    <row r="49" spans="1:19" ht="15.75" x14ac:dyDescent="0.25">
      <c r="A49" s="42"/>
      <c r="B49" s="42"/>
      <c r="C49" s="42"/>
      <c r="D49" s="42"/>
      <c r="E49" s="42"/>
      <c r="F49" s="42"/>
      <c r="G49" s="42"/>
      <c r="H49" s="42"/>
      <c r="I49" s="42"/>
      <c r="J49" s="42"/>
      <c r="K49" s="42"/>
      <c r="L49" s="42"/>
      <c r="M49" s="42"/>
      <c r="N49" s="42"/>
      <c r="O49" s="42"/>
      <c r="P49" s="42"/>
      <c r="Q49" s="42"/>
      <c r="R49" s="42"/>
      <c r="S49" s="42"/>
    </row>
    <row r="50" spans="1:19" ht="15.75" x14ac:dyDescent="0.25">
      <c r="A50" s="42"/>
      <c r="B50" s="42"/>
      <c r="C50" s="42"/>
      <c r="D50" s="42"/>
      <c r="E50" s="42"/>
      <c r="F50" s="42"/>
      <c r="G50" s="42"/>
      <c r="H50" s="42"/>
      <c r="I50" s="42"/>
      <c r="J50" s="42"/>
      <c r="K50" s="42"/>
      <c r="L50" s="42"/>
      <c r="M50" s="42"/>
      <c r="N50" s="42"/>
      <c r="O50" s="42"/>
      <c r="P50" s="42"/>
      <c r="Q50" s="42"/>
      <c r="R50" s="42"/>
      <c r="S50" s="42"/>
    </row>
    <row r="51" spans="1:19" ht="15.75" x14ac:dyDescent="0.25">
      <c r="A51" s="42"/>
      <c r="B51" s="42"/>
      <c r="C51" s="42"/>
      <c r="D51" s="42"/>
      <c r="E51" s="42"/>
      <c r="F51" s="42"/>
      <c r="G51" s="42"/>
      <c r="H51" s="42"/>
      <c r="I51" s="42"/>
      <c r="J51" s="42"/>
      <c r="K51" s="42"/>
      <c r="L51" s="42"/>
      <c r="M51" s="42"/>
      <c r="N51" s="42"/>
      <c r="O51" s="42"/>
      <c r="P51" s="42"/>
      <c r="Q51" s="42"/>
      <c r="R51" s="42"/>
      <c r="S51" s="42"/>
    </row>
    <row r="52" spans="1:19" ht="15.75" x14ac:dyDescent="0.25">
      <c r="A52" s="42"/>
      <c r="B52" s="42"/>
      <c r="C52" s="42"/>
      <c r="D52" s="42"/>
      <c r="E52" s="42"/>
      <c r="F52" s="42"/>
      <c r="G52" s="42"/>
      <c r="H52" s="42"/>
      <c r="I52" s="42"/>
      <c r="J52" s="42"/>
      <c r="K52" s="42"/>
      <c r="L52" s="42"/>
      <c r="M52" s="42"/>
      <c r="N52" s="42"/>
      <c r="O52" s="42"/>
      <c r="P52" s="42"/>
      <c r="Q52" s="42"/>
      <c r="R52" s="42"/>
      <c r="S52" s="42"/>
    </row>
    <row r="53" spans="1:19" ht="15.75" x14ac:dyDescent="0.25">
      <c r="A53" s="42"/>
      <c r="B53" s="42"/>
      <c r="C53" s="42"/>
      <c r="D53" s="42"/>
      <c r="E53" s="42"/>
      <c r="F53" s="42"/>
      <c r="G53" s="42"/>
      <c r="H53" s="42"/>
      <c r="I53" s="42"/>
      <c r="J53" s="42"/>
      <c r="K53" s="42"/>
      <c r="L53" s="42"/>
      <c r="M53" s="42"/>
      <c r="N53" s="42"/>
      <c r="O53" s="42"/>
      <c r="P53" s="42"/>
      <c r="Q53" s="42"/>
      <c r="R53" s="42"/>
      <c r="S53" s="42"/>
    </row>
    <row r="54" spans="1:19" ht="15.75" x14ac:dyDescent="0.25">
      <c r="A54" s="42"/>
      <c r="B54" s="42"/>
      <c r="C54" s="42"/>
      <c r="D54" s="42"/>
      <c r="E54" s="42"/>
      <c r="F54" s="42"/>
      <c r="G54" s="42"/>
      <c r="H54" s="42"/>
      <c r="I54" s="42"/>
      <c r="J54" s="42"/>
      <c r="K54" s="42"/>
      <c r="L54" s="42"/>
      <c r="M54" s="42"/>
      <c r="N54" s="42"/>
      <c r="O54" s="42"/>
      <c r="P54" s="42"/>
      <c r="Q54" s="42"/>
      <c r="R54" s="42"/>
      <c r="S54" s="42"/>
    </row>
    <row r="55" spans="1:19" ht="15.75" x14ac:dyDescent="0.25">
      <c r="A55" s="42"/>
      <c r="B55" s="42"/>
      <c r="C55" s="42"/>
      <c r="D55" s="42"/>
      <c r="E55" s="42"/>
      <c r="F55" s="42"/>
      <c r="G55" s="42"/>
      <c r="H55" s="42"/>
      <c r="I55" s="42"/>
      <c r="J55" s="42"/>
      <c r="K55" s="42"/>
      <c r="L55" s="42"/>
      <c r="M55" s="42"/>
      <c r="N55" s="42"/>
      <c r="O55" s="42"/>
      <c r="P55" s="42"/>
      <c r="Q55" s="42"/>
      <c r="R55" s="42"/>
      <c r="S55" s="42"/>
    </row>
    <row r="56" spans="1:19" ht="15.75" x14ac:dyDescent="0.25">
      <c r="A56" s="42"/>
      <c r="B56" s="42"/>
      <c r="C56" s="42"/>
      <c r="D56" s="42"/>
      <c r="E56" s="42"/>
      <c r="F56" s="42"/>
      <c r="G56" s="42"/>
      <c r="H56" s="42"/>
      <c r="I56" s="42"/>
      <c r="J56" s="42"/>
      <c r="K56" s="42"/>
      <c r="L56" s="42"/>
      <c r="M56" s="42"/>
      <c r="N56" s="42"/>
      <c r="O56" s="42"/>
      <c r="P56" s="42"/>
      <c r="Q56" s="42"/>
      <c r="R56" s="42"/>
      <c r="S56" s="42"/>
    </row>
    <row r="57" spans="1:19" ht="15.75" x14ac:dyDescent="0.25">
      <c r="A57" s="42"/>
      <c r="B57" s="42"/>
      <c r="C57" s="42"/>
      <c r="D57" s="42"/>
      <c r="E57" s="42"/>
      <c r="F57" s="42"/>
      <c r="G57" s="42"/>
      <c r="H57" s="42"/>
      <c r="I57" s="42"/>
      <c r="J57" s="42"/>
      <c r="K57" s="42"/>
      <c r="L57" s="42"/>
      <c r="M57" s="42"/>
      <c r="N57" s="42"/>
      <c r="O57" s="42"/>
      <c r="P57" s="42"/>
      <c r="Q57" s="42"/>
      <c r="R57" s="42"/>
      <c r="S57" s="42"/>
    </row>
    <row r="58" spans="1:19" ht="15.75" x14ac:dyDescent="0.25">
      <c r="A58" s="42"/>
      <c r="B58" s="42"/>
      <c r="C58" s="42"/>
      <c r="D58" s="42"/>
      <c r="E58" s="42"/>
      <c r="F58" s="42"/>
      <c r="G58" s="42"/>
      <c r="H58" s="42"/>
      <c r="I58" s="42"/>
      <c r="J58" s="42"/>
      <c r="K58" s="42"/>
      <c r="L58" s="42"/>
      <c r="M58" s="42"/>
      <c r="N58" s="42"/>
      <c r="O58" s="42"/>
      <c r="P58" s="42"/>
      <c r="Q58" s="42"/>
      <c r="R58" s="42"/>
      <c r="S58" s="42"/>
    </row>
    <row r="59" spans="1:19" ht="15.75" x14ac:dyDescent="0.25">
      <c r="A59" s="42"/>
      <c r="B59" s="42"/>
      <c r="C59" s="42"/>
      <c r="D59" s="42"/>
      <c r="E59" s="42"/>
      <c r="F59" s="42"/>
      <c r="G59" s="42"/>
      <c r="H59" s="42"/>
      <c r="I59" s="42"/>
      <c r="J59" s="42"/>
      <c r="K59" s="42"/>
      <c r="L59" s="42"/>
      <c r="M59" s="42"/>
      <c r="N59" s="42"/>
      <c r="O59" s="42"/>
      <c r="P59" s="42"/>
      <c r="Q59" s="42"/>
      <c r="R59" s="42"/>
      <c r="S59" s="42"/>
    </row>
    <row r="60" spans="1:19" ht="15.75" x14ac:dyDescent="0.25">
      <c r="A60" s="42"/>
      <c r="B60" s="42"/>
      <c r="C60" s="42"/>
      <c r="D60" s="42"/>
      <c r="E60" s="42"/>
      <c r="F60" s="42"/>
      <c r="G60" s="42"/>
      <c r="H60" s="42"/>
      <c r="I60" s="42"/>
      <c r="J60" s="42"/>
      <c r="K60" s="42"/>
      <c r="L60" s="42"/>
      <c r="M60" s="42"/>
      <c r="N60" s="42"/>
      <c r="O60" s="42"/>
      <c r="P60" s="42"/>
      <c r="Q60" s="42"/>
      <c r="R60" s="42"/>
      <c r="S60" s="42"/>
    </row>
    <row r="61" spans="1:19" ht="15.75" x14ac:dyDescent="0.25">
      <c r="A61" s="42"/>
      <c r="B61" s="42"/>
      <c r="C61" s="42"/>
      <c r="D61" s="42"/>
      <c r="E61" s="42"/>
      <c r="F61" s="42"/>
      <c r="G61" s="42"/>
      <c r="H61" s="42"/>
      <c r="I61" s="42"/>
      <c r="J61" s="42"/>
      <c r="K61" s="42"/>
      <c r="L61" s="42"/>
      <c r="M61" s="42"/>
      <c r="N61" s="42"/>
      <c r="O61" s="42"/>
      <c r="P61" s="42"/>
      <c r="Q61" s="42"/>
      <c r="R61" s="42"/>
      <c r="S61" s="42"/>
    </row>
    <row r="62" spans="1:19" ht="15.75" x14ac:dyDescent="0.25">
      <c r="A62" s="42"/>
      <c r="B62" s="42"/>
      <c r="C62" s="42"/>
      <c r="D62" s="42"/>
      <c r="E62" s="42"/>
      <c r="F62" s="42"/>
      <c r="G62" s="42"/>
      <c r="H62" s="42"/>
      <c r="I62" s="42"/>
      <c r="J62" s="42"/>
      <c r="K62" s="42"/>
      <c r="L62" s="42"/>
      <c r="M62" s="42"/>
      <c r="N62" s="42"/>
      <c r="O62" s="42"/>
      <c r="P62" s="42"/>
      <c r="Q62" s="42"/>
      <c r="R62" s="42"/>
      <c r="S62" s="42"/>
    </row>
    <row r="63" spans="1:19" ht="15.75" x14ac:dyDescent="0.25">
      <c r="A63" s="42"/>
      <c r="B63" s="42"/>
      <c r="C63" s="42"/>
      <c r="D63" s="42"/>
      <c r="E63" s="42"/>
      <c r="F63" s="42"/>
      <c r="G63" s="42"/>
      <c r="H63" s="42"/>
      <c r="I63" s="42"/>
      <c r="J63" s="42"/>
      <c r="K63" s="42"/>
      <c r="L63" s="42"/>
      <c r="M63" s="42"/>
      <c r="N63" s="42"/>
      <c r="O63" s="42"/>
      <c r="P63" s="42"/>
      <c r="Q63" s="42"/>
      <c r="R63" s="42"/>
      <c r="S63" s="42"/>
    </row>
    <row r="64" spans="1:19" ht="15.75" x14ac:dyDescent="0.25">
      <c r="A64" s="42"/>
      <c r="B64" s="42"/>
      <c r="C64" s="42"/>
      <c r="D64" s="42"/>
      <c r="E64" s="42"/>
      <c r="F64" s="42"/>
      <c r="G64" s="42"/>
      <c r="H64" s="42"/>
      <c r="I64" s="42"/>
      <c r="J64" s="42"/>
      <c r="K64" s="42"/>
      <c r="L64" s="42"/>
      <c r="M64" s="42"/>
      <c r="N64" s="42"/>
      <c r="O64" s="42"/>
      <c r="P64" s="42"/>
      <c r="Q64" s="42"/>
      <c r="R64" s="42"/>
      <c r="S64" s="42"/>
    </row>
    <row r="65" spans="1:19" ht="15.75" x14ac:dyDescent="0.25">
      <c r="A65" s="42"/>
      <c r="B65" s="42"/>
      <c r="C65" s="42"/>
      <c r="D65" s="42"/>
      <c r="E65" s="42"/>
      <c r="F65" s="42"/>
      <c r="G65" s="42"/>
      <c r="H65" s="42"/>
      <c r="I65" s="42"/>
      <c r="J65" s="42"/>
      <c r="K65" s="42"/>
      <c r="L65" s="42"/>
      <c r="M65" s="42"/>
      <c r="N65" s="42"/>
      <c r="O65" s="42"/>
      <c r="P65" s="42"/>
      <c r="Q65" s="42"/>
      <c r="R65" s="42"/>
      <c r="S65" s="42"/>
    </row>
    <row r="66" spans="1:19" ht="15.75" x14ac:dyDescent="0.25">
      <c r="A66" s="42"/>
      <c r="B66" s="42"/>
      <c r="C66" s="42"/>
      <c r="D66" s="42"/>
      <c r="E66" s="42"/>
      <c r="F66" s="42"/>
      <c r="G66" s="42"/>
      <c r="H66" s="42"/>
      <c r="I66" s="42"/>
      <c r="J66" s="42"/>
      <c r="K66" s="42"/>
      <c r="L66" s="42"/>
      <c r="M66" s="42"/>
      <c r="N66" s="42"/>
      <c r="O66" s="42"/>
      <c r="P66" s="42"/>
      <c r="Q66" s="42"/>
      <c r="R66" s="42"/>
      <c r="S66" s="42"/>
    </row>
    <row r="67" spans="1:19" ht="15.75" x14ac:dyDescent="0.25">
      <c r="A67" s="42"/>
      <c r="B67" s="42"/>
      <c r="C67" s="42"/>
      <c r="D67" s="42"/>
      <c r="E67" s="42"/>
      <c r="F67" s="42"/>
      <c r="G67" s="42"/>
      <c r="H67" s="42"/>
      <c r="I67" s="42"/>
      <c r="J67" s="42"/>
      <c r="K67" s="42"/>
      <c r="L67" s="42"/>
      <c r="M67" s="42"/>
      <c r="N67" s="42"/>
      <c r="O67" s="42"/>
      <c r="P67" s="42"/>
      <c r="Q67" s="42"/>
      <c r="R67" s="42"/>
      <c r="S67" s="42"/>
    </row>
    <row r="68" spans="1:19" ht="15.75" x14ac:dyDescent="0.25">
      <c r="A68" s="42"/>
      <c r="B68" s="42"/>
      <c r="C68" s="42"/>
      <c r="D68" s="42"/>
      <c r="E68" s="42"/>
      <c r="F68" s="42"/>
      <c r="G68" s="42"/>
      <c r="H68" s="42"/>
      <c r="I68" s="42"/>
      <c r="J68" s="42"/>
      <c r="K68" s="42"/>
      <c r="L68" s="42"/>
      <c r="M68" s="42"/>
      <c r="N68" s="42"/>
      <c r="O68" s="42"/>
      <c r="P68" s="42"/>
      <c r="Q68" s="42"/>
      <c r="R68" s="42"/>
      <c r="S68" s="42"/>
    </row>
    <row r="69" spans="1:19" ht="15.75" x14ac:dyDescent="0.25">
      <c r="A69" s="42"/>
      <c r="B69" s="42"/>
      <c r="C69" s="42"/>
      <c r="D69" s="42"/>
      <c r="E69" s="42"/>
      <c r="F69" s="42"/>
      <c r="G69" s="42"/>
      <c r="H69" s="42"/>
      <c r="I69" s="42"/>
      <c r="J69" s="42"/>
      <c r="K69" s="42"/>
      <c r="L69" s="42"/>
      <c r="M69" s="42"/>
      <c r="N69" s="42"/>
      <c r="O69" s="42"/>
      <c r="P69" s="42"/>
      <c r="Q69" s="42"/>
      <c r="R69" s="42"/>
      <c r="S69" s="42"/>
    </row>
    <row r="70" spans="1:19" ht="15.75" x14ac:dyDescent="0.25">
      <c r="A70" s="42"/>
      <c r="B70" s="42"/>
      <c r="C70" s="42"/>
      <c r="D70" s="42"/>
      <c r="E70" s="42"/>
      <c r="F70" s="42"/>
      <c r="G70" s="42"/>
      <c r="H70" s="42"/>
      <c r="I70" s="42"/>
      <c r="J70" s="42"/>
      <c r="K70" s="42"/>
      <c r="L70" s="42"/>
      <c r="M70" s="42"/>
      <c r="N70" s="42"/>
      <c r="O70" s="42"/>
      <c r="P70" s="42"/>
      <c r="Q70" s="42"/>
      <c r="R70" s="42"/>
      <c r="S70" s="42"/>
    </row>
    <row r="71" spans="1:19" ht="15.75" x14ac:dyDescent="0.25">
      <c r="A71" s="42"/>
      <c r="B71" s="42"/>
      <c r="C71" s="42"/>
      <c r="D71" s="42"/>
      <c r="E71" s="42"/>
      <c r="F71" s="42"/>
      <c r="G71" s="42"/>
      <c r="H71" s="42"/>
      <c r="I71" s="42"/>
      <c r="J71" s="42"/>
      <c r="K71" s="42"/>
      <c r="L71" s="42"/>
      <c r="M71" s="42"/>
      <c r="N71" s="42"/>
      <c r="O71" s="42"/>
      <c r="P71" s="42"/>
      <c r="Q71" s="42"/>
      <c r="R71" s="42"/>
      <c r="S71" s="42"/>
    </row>
    <row r="72" spans="1:19" ht="15.75" x14ac:dyDescent="0.25">
      <c r="A72" s="42"/>
      <c r="B72" s="42"/>
      <c r="C72" s="42"/>
      <c r="D72" s="42"/>
      <c r="E72" s="42"/>
      <c r="F72" s="42"/>
      <c r="G72" s="42"/>
      <c r="H72" s="42"/>
      <c r="I72" s="42"/>
      <c r="J72" s="42"/>
      <c r="K72" s="42"/>
      <c r="L72" s="42"/>
      <c r="M72" s="42"/>
      <c r="N72" s="42"/>
      <c r="O72" s="42"/>
      <c r="P72" s="42"/>
      <c r="Q72" s="42"/>
      <c r="R72" s="42"/>
      <c r="S72" s="42"/>
    </row>
    <row r="73" spans="1:19" ht="15.75" x14ac:dyDescent="0.25">
      <c r="A73" s="42"/>
      <c r="B73" s="42"/>
      <c r="C73" s="42"/>
      <c r="D73" s="42"/>
      <c r="E73" s="42"/>
      <c r="F73" s="42"/>
      <c r="G73" s="42"/>
      <c r="H73" s="42"/>
      <c r="I73" s="42"/>
      <c r="J73" s="42"/>
      <c r="K73" s="42"/>
      <c r="L73" s="42"/>
      <c r="M73" s="42"/>
      <c r="N73" s="42"/>
      <c r="O73" s="42"/>
      <c r="P73" s="42"/>
      <c r="Q73" s="42"/>
      <c r="R73" s="42"/>
      <c r="S73" s="42"/>
    </row>
    <row r="74" spans="1:19" ht="15.75" x14ac:dyDescent="0.25">
      <c r="A74" s="42"/>
      <c r="B74" s="42"/>
      <c r="C74" s="42"/>
      <c r="D74" s="42"/>
      <c r="E74" s="42"/>
      <c r="F74" s="42"/>
      <c r="G74" s="42"/>
      <c r="H74" s="42"/>
      <c r="I74" s="42"/>
      <c r="J74" s="42"/>
      <c r="K74" s="42"/>
      <c r="L74" s="42"/>
      <c r="M74" s="42"/>
      <c r="N74" s="42"/>
      <c r="O74" s="42"/>
      <c r="P74" s="42"/>
      <c r="Q74" s="42"/>
      <c r="R74" s="42"/>
      <c r="S74" s="42"/>
    </row>
    <row r="75" spans="1:19" ht="15.75" x14ac:dyDescent="0.25">
      <c r="A75" s="42"/>
      <c r="B75" s="42"/>
      <c r="C75" s="42"/>
      <c r="D75" s="42"/>
      <c r="E75" s="42"/>
      <c r="F75" s="42"/>
      <c r="G75" s="42"/>
      <c r="H75" s="42"/>
      <c r="I75" s="42"/>
      <c r="J75" s="42"/>
      <c r="K75" s="42"/>
      <c r="L75" s="42"/>
      <c r="M75" s="42"/>
      <c r="N75" s="42"/>
      <c r="O75" s="42"/>
      <c r="P75" s="42"/>
      <c r="Q75" s="42"/>
      <c r="R75" s="42"/>
      <c r="S75" s="42"/>
    </row>
    <row r="76" spans="1:19" ht="15.75" x14ac:dyDescent="0.25">
      <c r="A76" s="42"/>
      <c r="B76" s="42"/>
      <c r="C76" s="42"/>
      <c r="D76" s="42"/>
      <c r="E76" s="42"/>
      <c r="F76" s="42"/>
      <c r="G76" s="42"/>
      <c r="H76" s="42"/>
      <c r="I76" s="42"/>
      <c r="J76" s="42"/>
      <c r="K76" s="42"/>
      <c r="L76" s="42"/>
      <c r="M76" s="42"/>
      <c r="N76" s="42"/>
      <c r="O76" s="42"/>
      <c r="P76" s="42"/>
      <c r="Q76" s="42"/>
      <c r="R76" s="42"/>
      <c r="S76" s="42"/>
    </row>
    <row r="77" spans="1:19" ht="15.75" x14ac:dyDescent="0.25">
      <c r="A77" s="42"/>
      <c r="B77" s="42"/>
      <c r="C77" s="42"/>
      <c r="D77" s="42"/>
      <c r="E77" s="42"/>
      <c r="F77" s="42"/>
      <c r="G77" s="42"/>
      <c r="H77" s="42"/>
      <c r="I77" s="42"/>
      <c r="J77" s="42"/>
      <c r="K77" s="42"/>
      <c r="L77" s="42"/>
      <c r="M77" s="42"/>
      <c r="N77" s="42"/>
      <c r="O77" s="42"/>
      <c r="P77" s="42"/>
      <c r="Q77" s="42"/>
      <c r="R77" s="42"/>
      <c r="S77" s="42"/>
    </row>
    <row r="78" spans="1:19" ht="15.75" x14ac:dyDescent="0.25">
      <c r="A78" s="42"/>
      <c r="B78" s="42"/>
      <c r="C78" s="42"/>
      <c r="D78" s="42"/>
      <c r="E78" s="42"/>
      <c r="F78" s="42"/>
      <c r="G78" s="42"/>
      <c r="H78" s="42"/>
      <c r="I78" s="42"/>
      <c r="J78" s="42"/>
      <c r="K78" s="42"/>
      <c r="L78" s="42"/>
      <c r="M78" s="42"/>
      <c r="N78" s="42"/>
      <c r="O78" s="42"/>
      <c r="P78" s="42"/>
      <c r="Q78" s="42"/>
      <c r="R78" s="42"/>
      <c r="S78" s="42"/>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K1" sqref="K1"/>
    </sheetView>
  </sheetViews>
  <sheetFormatPr defaultColWidth="8.85546875" defaultRowHeight="15" x14ac:dyDescent="0.25"/>
  <cols>
    <col min="1" max="1" width="40.42578125" bestFit="1" customWidth="1"/>
    <col min="3" max="3" width="13.140625" style="18" bestFit="1" customWidth="1"/>
  </cols>
  <sheetData>
    <row r="1" spans="1:6" ht="23.25" x14ac:dyDescent="0.35">
      <c r="A1" s="136" t="s">
        <v>93</v>
      </c>
      <c r="B1" s="136"/>
      <c r="C1" s="136"/>
      <c r="D1" s="136"/>
      <c r="E1" s="136"/>
      <c r="F1" s="136"/>
    </row>
    <row r="3" spans="1:6" ht="15.75" x14ac:dyDescent="0.25">
      <c r="A3" s="137" t="s">
        <v>94</v>
      </c>
      <c r="B3" s="138">
        <v>50000</v>
      </c>
      <c r="C3" s="139" t="s">
        <v>95</v>
      </c>
    </row>
    <row r="4" spans="1:6" ht="15.75" x14ac:dyDescent="0.25">
      <c r="A4" s="137" t="s">
        <v>96</v>
      </c>
      <c r="B4" s="140">
        <v>0.03</v>
      </c>
      <c r="C4" s="139" t="s">
        <v>97</v>
      </c>
    </row>
    <row r="5" spans="1:6" ht="15.75" x14ac:dyDescent="0.25">
      <c r="A5" s="137" t="s">
        <v>98</v>
      </c>
      <c r="B5" s="140">
        <v>0.04</v>
      </c>
      <c r="C5" s="139" t="s">
        <v>97</v>
      </c>
    </row>
    <row r="6" spans="1:6" ht="15.75" x14ac:dyDescent="0.25">
      <c r="A6" s="137" t="s">
        <v>99</v>
      </c>
      <c r="B6" s="138">
        <v>45000</v>
      </c>
      <c r="C6" s="139" t="s">
        <v>95</v>
      </c>
    </row>
    <row r="7" spans="1:6" ht="15.75" x14ac:dyDescent="0.25">
      <c r="A7" s="137" t="s">
        <v>100</v>
      </c>
      <c r="B7" s="141">
        <v>2.5000000000000001E-2</v>
      </c>
      <c r="C7" s="139" t="s">
        <v>97</v>
      </c>
    </row>
  </sheetData>
  <mergeCells count="1">
    <mergeCell ref="A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1CE4F7B357EB469B32CF6CE7167475" ma:contentTypeVersion="7" ma:contentTypeDescription="Create a new document." ma:contentTypeScope="" ma:versionID="57b774f2d6b5fa6af39dea1a436b2c4b">
  <xsd:schema xmlns:xsd="http://www.w3.org/2001/XMLSchema" xmlns:xs="http://www.w3.org/2001/XMLSchema" xmlns:p="http://schemas.microsoft.com/office/2006/metadata/properties" xmlns:ns2="b798198a-4fbf-42be-8530-1d0c80d0fe61" targetNamespace="http://schemas.microsoft.com/office/2006/metadata/properties" ma:root="true" ma:fieldsID="d92476e1b1e038adb4c6715959855612" ns2:_="">
    <xsd:import namespace="b798198a-4fbf-42be-8530-1d0c80d0fe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EventHashCode" minOccurs="0"/>
                <xsd:element ref="ns2:MediaServiceGenerationTim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8198a-4fbf-42be-8530-1d0c80d0f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69A3BA-223C-4C62-8DF9-EE4B249858C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798198a-4fbf-42be-8530-1d0c80d0fe61"/>
    <ds:schemaRef ds:uri="http://www.w3.org/XML/1998/namespace"/>
  </ds:schemaRefs>
</ds:datastoreItem>
</file>

<file path=customXml/itemProps2.xml><?xml version="1.0" encoding="utf-8"?>
<ds:datastoreItem xmlns:ds="http://schemas.openxmlformats.org/officeDocument/2006/customXml" ds:itemID="{8C5E6256-0CB3-4945-8E70-99F8EA9BA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98198a-4fbf-42be-8530-1d0c80d0f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EBCAEC-FE6A-4D90-9B8C-6113A666CC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Task 1</vt:lpstr>
      <vt:lpstr>Task 4 &amp; 6</vt:lpstr>
      <vt:lpstr>Task 5 &amp; 7</vt:lpstr>
      <vt:lpstr>Seasonal Milestones</vt:lpstr>
      <vt:lpstr>other information</vt:lpstr>
    </vt:vector>
  </TitlesOfParts>
  <Company>NSW, Department of Education &amp; Communities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Dimond, Michelle</dc:creator>
  <cp:lastModifiedBy>ABDULLAH AMJAD</cp:lastModifiedBy>
  <cp:revision/>
  <dcterms:created xsi:type="dcterms:W3CDTF">2015-10-19T00:17:25Z</dcterms:created>
  <dcterms:modified xsi:type="dcterms:W3CDTF">2020-06-18T14:50:49Z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0x010100221CE4F7B357EB469B32CF6CE7167475</vt:lpwstr>
  </property>
  <property fmtid="{D5CDD505-2E9C-101B-9397-08002B2CF9AE}" pid="3" name="Order">
    <vt:r8>10000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MSIP_Label_1124e982-4ed1-4819-8c70-4a27f3d38393_Enabled">
    <vt:lpwstr>true</vt:lpwstr>
  </property>
  <property fmtid="{D5CDD505-2E9C-101B-9397-08002B2CF9AE}" pid="11" name="MSIP_Label_1124e982-4ed1-4819-8c70-4a27f3d38393_SetDate">
    <vt:lpwstr>2020-01-07T23:47:10Z</vt:lpwstr>
  </property>
  <property fmtid="{D5CDD505-2E9C-101B-9397-08002B2CF9AE}" pid="12" name="MSIP_Label_1124e982-4ed1-4819-8c70-4a27f3d38393_Method">
    <vt:lpwstr>Standard</vt:lpwstr>
  </property>
  <property fmtid="{D5CDD505-2E9C-101B-9397-08002B2CF9AE}" pid="13" name="MSIP_Label_1124e982-4ed1-4819-8c70-4a27f3d38393_Name">
    <vt:lpwstr>No DLM Required</vt:lpwstr>
  </property>
  <property fmtid="{D5CDD505-2E9C-101B-9397-08002B2CF9AE}" pid="14" name="MSIP_Label_1124e982-4ed1-4819-8c70-4a27f3d38393_SiteId">
    <vt:lpwstr>19537222-55d7-4581-84fb-c2da6e835c74</vt:lpwstr>
  </property>
  <property fmtid="{D5CDD505-2E9C-101B-9397-08002B2CF9AE}" pid="15" name="MSIP_Label_1124e982-4ed1-4819-8c70-4a27f3d38393_ActionId">
    <vt:lpwstr>c8110996-7ff3-40f2-a444-00008f7106d0</vt:lpwstr>
  </property>
  <property fmtid="{D5CDD505-2E9C-101B-9397-08002B2CF9AE}" pid="16" name="MSIP_Label_1124e982-4ed1-4819-8c70-4a27f3d38393_ContentBits">
    <vt:lpwstr>0</vt:lpwstr>
  </property>
</Properties>
</file>